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tabRatio="836" activeTab="0"/>
  </bookViews>
  <sheets>
    <sheet name="Заголовок" sheetId="1" r:id="rId1"/>
    <sheet name="Форма 3.1." sheetId="2" r:id="rId2"/>
    <sheet name="табл.1.3" sheetId="3" r:id="rId3"/>
    <sheet name="табл.1,4" sheetId="4" r:id="rId4"/>
    <sheet name="табл.1.5" sheetId="5" r:id="rId5"/>
    <sheet name="табл. 1.6 " sheetId="6" r:id="rId6"/>
    <sheet name="табл. прил.1" sheetId="7" r:id="rId7"/>
  </sheets>
  <externalReferences>
    <externalReference r:id="rId10"/>
    <externalReference r:id="rId11"/>
    <externalReference r:id="rId12"/>
  </externalReferences>
  <definedNames>
    <definedName name="_xlfn.IFERROR" hidden="1">#NAME?</definedName>
    <definedName name="_xlnm._FilterDatabase" localSheetId="5" hidden="1">'табл. 1.6 '!$A$99:$W$188</definedName>
    <definedName name="god">'Заголовок'!$F$10</definedName>
    <definedName name="inn">'Заголовок'!$F$15</definedName>
    <definedName name="kpp">'Заголовок'!$F$16</definedName>
    <definedName name="MR_LIST">'[2]REESTR_MO'!$D$2:$D$37</definedName>
    <definedName name="org">'Заголовок'!$F$13</definedName>
    <definedName name="REG">'[1]TEHSHEET'!$B$2:$B$85</definedName>
    <definedName name="region_name">'Заголовок'!$F$8</definedName>
    <definedName name="version">'[2]Инструкция'!$G$3</definedName>
    <definedName name="Years">'[3]TEHSHEET'!$J$1:$J$5</definedName>
  </definedNames>
  <calcPr fullCalcOnLoad="1"/>
</workbook>
</file>

<file path=xl/sharedStrings.xml><?xml version="1.0" encoding="utf-8"?>
<sst xmlns="http://schemas.openxmlformats.org/spreadsheetml/2006/main" count="923" uniqueCount="438">
  <si>
    <t>Форма 3.1</t>
  </si>
  <si>
    <t>Новосибирская область</t>
  </si>
  <si>
    <t>ИНН</t>
  </si>
  <si>
    <t>КПП</t>
  </si>
  <si>
    <t>Почтовый адрес:</t>
  </si>
  <si>
    <t>Период регулирования</t>
  </si>
  <si>
    <t>Должность:</t>
  </si>
  <si>
    <t>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</si>
  <si>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</si>
  <si>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</si>
  <si>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</si>
  <si>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</si>
  <si>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</si>
  <si>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</si>
  <si>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</si>
  <si>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</si>
  <si>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</si>
  <si>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</si>
  <si>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</si>
  <si>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</si>
  <si>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План</t>
  </si>
  <si>
    <t>Факт</t>
  </si>
  <si>
    <t xml:space="preserve">№ п.п. </t>
  </si>
  <si>
    <t>Наименование</t>
  </si>
  <si>
    <t>Электроэнергия</t>
  </si>
  <si>
    <t>L1</t>
  </si>
  <si>
    <t>Отпуск в сеть-энергия</t>
  </si>
  <si>
    <t>Поступление в сеть</t>
  </si>
  <si>
    <t>млн.кВтч</t>
  </si>
  <si>
    <t>L2</t>
  </si>
  <si>
    <t>Потери в электрической сети -энергия</t>
  </si>
  <si>
    <t>Потери в электрической сети, в т.ч. относимые на:</t>
  </si>
  <si>
    <t>L2.1</t>
  </si>
  <si>
    <t>собственное потребление</t>
  </si>
  <si>
    <t>2.1</t>
  </si>
  <si>
    <t>L2.2</t>
  </si>
  <si>
    <t>передачу сторонним потребителям (субабонентам)</t>
  </si>
  <si>
    <t>2.2</t>
  </si>
  <si>
    <t>L3</t>
  </si>
  <si>
    <t>Относительные потери-энергия</t>
  </si>
  <si>
    <t>Относительные потери</t>
  </si>
  <si>
    <t>%</t>
  </si>
  <si>
    <t>L4</t>
  </si>
  <si>
    <t>Полезный отпуск-энергия</t>
  </si>
  <si>
    <t>Отпуск из сети (полезный отпуск ), в т.ч. для</t>
  </si>
  <si>
    <t>L4.1</t>
  </si>
  <si>
    <t>собственного потребления</t>
  </si>
  <si>
    <t>4.1</t>
  </si>
  <si>
    <t>L4.2</t>
  </si>
  <si>
    <t>передачи сторонним потребителям (субабонентам)</t>
  </si>
  <si>
    <t>4.2</t>
  </si>
  <si>
    <t>Мощность</t>
  </si>
  <si>
    <t>L5</t>
  </si>
  <si>
    <t>5</t>
  </si>
  <si>
    <t>МВт</t>
  </si>
  <si>
    <t>L6</t>
  </si>
  <si>
    <t>6</t>
  </si>
  <si>
    <t>L6.1</t>
  </si>
  <si>
    <t>6.1</t>
  </si>
  <si>
    <t>L6.2</t>
  </si>
  <si>
    <t>6.2</t>
  </si>
  <si>
    <t>L7</t>
  </si>
  <si>
    <t>7</t>
  </si>
  <si>
    <t>L8</t>
  </si>
  <si>
    <t>8</t>
  </si>
  <si>
    <t>Отпуск из сети (полезный отпуск), в т.ч. для</t>
  </si>
  <si>
    <t>L8.1</t>
  </si>
  <si>
    <t>8.1</t>
  </si>
  <si>
    <t>L8.2</t>
  </si>
  <si>
    <t>8.2</t>
  </si>
  <si>
    <t>L9</t>
  </si>
  <si>
    <t>Заявленная мощность потребителей</t>
  </si>
  <si>
    <t>9</t>
  </si>
  <si>
    <t xml:space="preserve">Заявленная мощность </t>
  </si>
  <si>
    <t>L9.1</t>
  </si>
  <si>
    <t>9.1</t>
  </si>
  <si>
    <t>L9.2</t>
  </si>
  <si>
    <t>сторонних потребителей (субабонентов)</t>
  </si>
  <si>
    <t>9.2</t>
  </si>
  <si>
    <t>L10</t>
  </si>
  <si>
    <t>Присоединенная мощность потребителей</t>
  </si>
  <si>
    <t>10</t>
  </si>
  <si>
    <t xml:space="preserve">Присоединенная мощность </t>
  </si>
  <si>
    <t>МВА</t>
  </si>
  <si>
    <t>L10.1</t>
  </si>
  <si>
    <t>10.1</t>
  </si>
  <si>
    <t>L10.2</t>
  </si>
  <si>
    <t>10.2</t>
  </si>
  <si>
    <t xml:space="preserve">Руководитель организации                                                       </t>
  </si>
  <si>
    <t>Руководитель органа исполнительной власти субъекта Российской Федерации в области государственного регулирования тарифов</t>
  </si>
  <si>
    <t>Наименование организации</t>
  </si>
  <si>
    <t>Предложения сетевой компании по технологическому расходу электроэнергии (мощности) - потерям в электрических сетях</t>
  </si>
  <si>
    <t>Регион РФ</t>
  </si>
  <si>
    <t>Муниципальный район</t>
  </si>
  <si>
    <t>Муниципальное образование</t>
  </si>
  <si>
    <t>ОКТМО</t>
  </si>
  <si>
    <t>Адрес организации</t>
  </si>
  <si>
    <t>Юридический адрес</t>
  </si>
  <si>
    <t>Юридический адрес:</t>
  </si>
  <si>
    <t>Почтовый адрес</t>
  </si>
  <si>
    <t>Руководитель</t>
  </si>
  <si>
    <t>Руководитель.ФИО</t>
  </si>
  <si>
    <t>Фамилия, имя, отчество:</t>
  </si>
  <si>
    <t>Руководитель.Телефон</t>
  </si>
  <si>
    <t>Контактный телефон:</t>
  </si>
  <si>
    <t>Главный бухгалтер</t>
  </si>
  <si>
    <t>Гл.бухгалтер.ФИО</t>
  </si>
  <si>
    <t>Гл.бухгалтер.Телефон</t>
  </si>
  <si>
    <t>Должностное лицо, ответственное за составление формы</t>
  </si>
  <si>
    <t>L11.1</t>
  </si>
  <si>
    <t>Ответственный.ФИО</t>
  </si>
  <si>
    <t>L11.2</t>
  </si>
  <si>
    <t>Ответственный.Должность</t>
  </si>
  <si>
    <t>L11.3</t>
  </si>
  <si>
    <t>Ответственный.Телефон</t>
  </si>
  <si>
    <t>L11.4</t>
  </si>
  <si>
    <t>Ответственный. E-Mail</t>
  </si>
  <si>
    <t>e-mail:</t>
  </si>
  <si>
    <t>Версия 2.0</t>
  </si>
  <si>
    <t xml:space="preserve">Дата последнего обновления реестра организаций: </t>
  </si>
  <si>
    <t>Дата последнего обновления реестра МР/МО:</t>
  </si>
  <si>
    <t>п.п.</t>
  </si>
  <si>
    <t>Показатели</t>
  </si>
  <si>
    <t>Всего</t>
  </si>
  <si>
    <t>ВН</t>
  </si>
  <si>
    <t>СН1</t>
  </si>
  <si>
    <t>СН11</t>
  </si>
  <si>
    <t>НН</t>
  </si>
  <si>
    <t>1.</t>
  </si>
  <si>
    <t xml:space="preserve">Поступление эл.энергии в сеть , ВСЕГО </t>
  </si>
  <si>
    <t>1.1.</t>
  </si>
  <si>
    <t>из смежной сети, всего</t>
  </si>
  <si>
    <t>в том числе из сети</t>
  </si>
  <si>
    <t>СН2</t>
  </si>
  <si>
    <t>1.2.</t>
  </si>
  <si>
    <t>от электростанций ПЭ (ЭСО)</t>
  </si>
  <si>
    <t>от других поставщиков (в т.ч. с оптового рынка)</t>
  </si>
  <si>
    <t>1.4.</t>
  </si>
  <si>
    <t xml:space="preserve">Потери электроэнергии в сети </t>
  </si>
  <si>
    <t>4.1.</t>
  </si>
  <si>
    <t>4.2.</t>
  </si>
  <si>
    <t>потребителям оптового рынка</t>
  </si>
  <si>
    <t>4.3.</t>
  </si>
  <si>
    <t>Расчет технологического расхода электрической энергии (потерь)</t>
  </si>
  <si>
    <t>в электрических сетях ЭСО (региональных электрических сетях)</t>
  </si>
  <si>
    <t>№
п/п</t>
  </si>
  <si>
    <t>Ед. изм.</t>
  </si>
  <si>
    <t>всего</t>
  </si>
  <si>
    <t>Технические потери</t>
  </si>
  <si>
    <t>млн. кВт·ч</t>
  </si>
  <si>
    <t>1.1</t>
  </si>
  <si>
    <t>Потери холостого хода в трансформаторах
(а * б * в)</t>
  </si>
  <si>
    <t>а</t>
  </si>
  <si>
    <t>Норматив потерь</t>
  </si>
  <si>
    <t>КВт/МВА</t>
  </si>
  <si>
    <t>б</t>
  </si>
  <si>
    <t>Суммарная мощность трансформаторов</t>
  </si>
  <si>
    <t>в</t>
  </si>
  <si>
    <t>Продолжительность периода</t>
  </si>
  <si>
    <t>час</t>
  </si>
  <si>
    <t>1.2</t>
  </si>
  <si>
    <t>Потери в БСК и СТК    (а * б)</t>
  </si>
  <si>
    <t>тыс. кВт·ч в год/шт.</t>
  </si>
  <si>
    <t>Количество</t>
  </si>
  <si>
    <t>шт.</t>
  </si>
  <si>
    <t>1.3</t>
  </si>
  <si>
    <t>Потери
в шунтирующих реакторах (а * б)</t>
  </si>
  <si>
    <t>1.4</t>
  </si>
  <si>
    <t>Потери в синхронных компенсаторах (СК)</t>
  </si>
  <si>
    <t>1.4.1</t>
  </si>
  <si>
    <t>Потери в СК номиналь-ной мощностью</t>
  </si>
  <si>
    <t xml:space="preserve"> Мвар (а * б)</t>
  </si>
  <si>
    <t>1.4.2</t>
  </si>
  <si>
    <t>1.4.3</t>
  </si>
  <si>
    <t>…</t>
  </si>
  <si>
    <t>1.5</t>
  </si>
  <si>
    <t>Потери электрической энергии на корону, всего</t>
  </si>
  <si>
    <t>1.5.1</t>
  </si>
  <si>
    <t>Потери на корону
в линиях напряжением кВ (а * б)</t>
  </si>
  <si>
    <t>млн. кВт·ч в год/км</t>
  </si>
  <si>
    <t>Протяженность линий</t>
  </si>
  <si>
    <t>км</t>
  </si>
  <si>
    <t>1.5.2</t>
  </si>
  <si>
    <t>1.6</t>
  </si>
  <si>
    <t>Нагрузочные потери, всего</t>
  </si>
  <si>
    <t>1.6.1</t>
  </si>
  <si>
    <t>Нагрузочные потери
в сетях ВН, СН1, СН11 (а * б * в)</t>
  </si>
  <si>
    <t>Поправочный коэффициент</t>
  </si>
  <si>
    <t>Отпуск в сеть ВН, СН1 и СН11</t>
  </si>
  <si>
    <t>1.6.2</t>
  </si>
  <si>
    <t>Нагрузочные потери
в сети НН (а * б)</t>
  </si>
  <si>
    <t>тыс. кВт·ч в год/км</t>
  </si>
  <si>
    <t>Протяженность линий 0,4 кВ</t>
  </si>
  <si>
    <t>2</t>
  </si>
  <si>
    <t>Расход электроэнергии на собственные нужды подстанций</t>
  </si>
  <si>
    <t>3</t>
  </si>
  <si>
    <t>Потери, обусловленные погрешностями приборов учета</t>
  </si>
  <si>
    <t>4</t>
  </si>
  <si>
    <t>Итого</t>
  </si>
  <si>
    <t>Таблица 1.3</t>
  </si>
  <si>
    <t>Таблица № П 1.4</t>
  </si>
  <si>
    <t>Баланс электрической энергии по сетям ВН, СН1, СН11 и НН</t>
  </si>
  <si>
    <t>1.3.</t>
  </si>
  <si>
    <t xml:space="preserve">поступление эл. энергии от других организаций </t>
  </si>
  <si>
    <t>2.</t>
  </si>
  <si>
    <t>то же в % (п.1.1/п.1.3)</t>
  </si>
  <si>
    <t>3.</t>
  </si>
  <si>
    <t>Расход электроэнергии на производственные и хозяйственные нужды</t>
  </si>
  <si>
    <t>4.</t>
  </si>
  <si>
    <t xml:space="preserve">Полезный отпуск из сети </t>
  </si>
  <si>
    <t>в т.ч.                                                                                    собственным потребителям ЭСО</t>
  </si>
  <si>
    <t>из них:</t>
  </si>
  <si>
    <t>потребителям, присоединенным к центру питания</t>
  </si>
  <si>
    <t>на генераторном напряжении</t>
  </si>
  <si>
    <t>сальдо переток в другие организации</t>
  </si>
  <si>
    <t>Таблица № П 1.5</t>
  </si>
  <si>
    <t>Баланс электрической мощности по сетям ВН, СН1, СН11 и НН</t>
  </si>
  <si>
    <t xml:space="preserve">Поступление мощности в сеть , ВСЕГО </t>
  </si>
  <si>
    <t>из смежной сети</t>
  </si>
  <si>
    <t xml:space="preserve">от электростанций ПЭ </t>
  </si>
  <si>
    <t>от других организаций</t>
  </si>
  <si>
    <t xml:space="preserve">то же в % </t>
  </si>
  <si>
    <t>Мощность на производственные и хозяйственные нужды</t>
  </si>
  <si>
    <t xml:space="preserve">Полезный отпуск мощности  потребителям  </t>
  </si>
  <si>
    <t>в т.ч.   Заявленная (расчетная) мощность собственных  потребителей, пользующихся региональными электричекими сетями</t>
  </si>
  <si>
    <t>Заявленная (расчетная) мощность потребителей оптового рынка</t>
  </si>
  <si>
    <t xml:space="preserve"> в другие организации</t>
  </si>
  <si>
    <t xml:space="preserve">Потери в сети </t>
  </si>
  <si>
    <t xml:space="preserve"> город Новосибирск</t>
  </si>
  <si>
    <t xml:space="preserve">       Асмодьяров Г.Р.</t>
  </si>
  <si>
    <t>ООО "ЭСО"</t>
  </si>
  <si>
    <t>5406982149</t>
  </si>
  <si>
    <t>Сизов Сергей Николаевич</t>
  </si>
  <si>
    <t>8-960-794-05-05</t>
  </si>
  <si>
    <t>Ващенко Ирина Валерьевна</t>
  </si>
  <si>
    <t>+7(383)2461779</t>
  </si>
  <si>
    <t>Сизова Екатерина Евгеньевна</t>
  </si>
  <si>
    <t>Главный инженер</t>
  </si>
  <si>
    <t>+7(383)299-00-21</t>
  </si>
  <si>
    <t>eso-tso@yandex.ru</t>
  </si>
  <si>
    <t>50701000001</t>
  </si>
  <si>
    <t xml:space="preserve">      Сизов С.Н.</t>
  </si>
  <si>
    <t>Таблица № П1.6.</t>
  </si>
  <si>
    <t>Структура полезного отпуска электрической энергии (мощности) по группам потребителей ООО "ЭСО"</t>
  </si>
  <si>
    <t>№</t>
  </si>
  <si>
    <t>Группа потребителей</t>
  </si>
  <si>
    <t>Объем полезного отпуска электроэнергии, тыс.кВтч.</t>
  </si>
  <si>
    <t xml:space="preserve">Заявленная (расчетная) мощность, тыс.кВт. </t>
  </si>
  <si>
    <t>Число часов использо-вания, час</t>
  </si>
  <si>
    <t>Количество точек поставки, шт.</t>
  </si>
  <si>
    <t xml:space="preserve">Доля потребления на разных диапазонах напряжений, % </t>
  </si>
  <si>
    <t xml:space="preserve">Всего </t>
  </si>
  <si>
    <t>Население, всего</t>
  </si>
  <si>
    <t>Население</t>
  </si>
  <si>
    <t>Потребители приравненные к населению</t>
  </si>
  <si>
    <t>Жилищные организации потребляющие электроэнергию на технические цели жилых домов</t>
  </si>
  <si>
    <t>Прочие потребители</t>
  </si>
  <si>
    <t>Базовые потребители</t>
  </si>
  <si>
    <t>Одноставочники</t>
  </si>
  <si>
    <t>ЗАО "Сеть Телеком"</t>
  </si>
  <si>
    <t>ООО "Система"</t>
  </si>
  <si>
    <t>Гражданин Федоров Борис Вадимович, Гражданин Судаков Сергей Михайлович, Гражданка Селецкая Любовь Андреевна</t>
  </si>
  <si>
    <t>ООО "СИБИРСКАЯ УПРАВЛЯЮЩАЯ КОМПАНИЯ"</t>
  </si>
  <si>
    <t>ООО "УК СВАДЕБНЫЙ ЦЕНТР"</t>
  </si>
  <si>
    <t>ООО "Новая Сибирь"</t>
  </si>
  <si>
    <t>ООО "Лента"</t>
  </si>
  <si>
    <t>ООО "ЗапСиБ-Сервис +"</t>
  </si>
  <si>
    <t>ООО "Н-Сервис"</t>
  </si>
  <si>
    <t>филиал ПАО "МТС" в Новосибирской области</t>
  </si>
  <si>
    <t>ООО "Альфа Сервис"</t>
  </si>
  <si>
    <t>ИП Чернозуб Александр Сергеевич</t>
  </si>
  <si>
    <t>Гражданин Шайбин Олег Юрьевич</t>
  </si>
  <si>
    <t>Гражданка Гамаюнова Валерия Александровна, гражданка Симоненко Ирина Александровна</t>
  </si>
  <si>
    <t>ИП Сухарева Светлана Павловна, ИП Савватеев Александр Васильевич</t>
  </si>
  <si>
    <t>ООО "ЮНИСИБ и К"</t>
  </si>
  <si>
    <t>ООО "ГРАНИТ"</t>
  </si>
  <si>
    <t>Гражданка Генирозова Ирина Сергеевна</t>
  </si>
  <si>
    <t>Гражданка Хромова Татьяна  Александровна</t>
  </si>
  <si>
    <t>Гражданка Никитина Ольга Владимировна</t>
  </si>
  <si>
    <t>ООО УК "СервисДом"</t>
  </si>
  <si>
    <t>Гражданка Коляда Елена Васильевна</t>
  </si>
  <si>
    <t>ООО "Ситилит"</t>
  </si>
  <si>
    <t>Гражданка Сворцевич Марина Николаевна</t>
  </si>
  <si>
    <t>ООО "МАРИЯ-РА"</t>
  </si>
  <si>
    <t>Гражданка Голубец Алла Николаевна</t>
  </si>
  <si>
    <t>Гражданин Жонголович Евгений Борисович</t>
  </si>
  <si>
    <t>ООО "ТК "КРЮГЕР"</t>
  </si>
  <si>
    <t>Гражданин Абдуллин Андрей Рафаэльевич</t>
  </si>
  <si>
    <t>Гражданка Селюнина Полина Николаевна</t>
  </si>
  <si>
    <t>Граждане Деменко Ирина Анатольевна, Кощегулов Нуржан Тулендиевич, Шумахер Ирина Савельевна, Лапковский Иван Викторович, Деменко Кира Дмитриевна</t>
  </si>
  <si>
    <t>ООО "КОСМОПОЛИТ"</t>
  </si>
  <si>
    <t>Гражданка Зайцева Лилия Михайловна</t>
  </si>
  <si>
    <t>ООО "АГРОТОРГ"</t>
  </si>
  <si>
    <t>ООО ЮФ "СЛАВАК"</t>
  </si>
  <si>
    <t>Гражданка Любимова Оксана Францевна</t>
  </si>
  <si>
    <t>ООО "ЗапСиб-Сервис"</t>
  </si>
  <si>
    <t>ООО УК "Тихвинская"</t>
  </si>
  <si>
    <t>ООО ПФ "ГРАДЭКО"</t>
  </si>
  <si>
    <t>Итого:</t>
  </si>
  <si>
    <t>Руководитель организации_______________________________________Сизов С.Н.</t>
  </si>
  <si>
    <t>АО "СИБЭКО"</t>
  </si>
  <si>
    <t>Гражданин Давтян Сейран Гургенович</t>
  </si>
  <si>
    <t>Гражданин Доменяк Александр Павлович</t>
  </si>
  <si>
    <t>Гражданин Ладыженский Олег Владимирович</t>
  </si>
  <si>
    <t>Гражданка Гудавасова Айгун Гудрат Кызы</t>
  </si>
  <si>
    <t>Гражданка Сидоркова Вера Александровна</t>
  </si>
  <si>
    <t>ООО "Бриз"</t>
  </si>
  <si>
    <t>Гражданин Зенков Владислав Андреевич + ООО "М-БТ"</t>
  </si>
  <si>
    <t>ООО "МегаСиб"</t>
  </si>
  <si>
    <t>ООО "Правовой форум"</t>
  </si>
  <si>
    <t>ТСН "Троллейная 14"</t>
  </si>
  <si>
    <t>Филиал "Аптека №165" МП "НАС"</t>
  </si>
  <si>
    <t>ООО "НСК-Сервис"</t>
  </si>
  <si>
    <t>АО "РЭС"</t>
  </si>
  <si>
    <t>ООО "Сибвтор"</t>
  </si>
  <si>
    <t>План 2021       1 полугодие</t>
  </si>
  <si>
    <t>1 п/г 2021г.</t>
  </si>
  <si>
    <t>Наименование показателя</t>
  </si>
  <si>
    <t>Ед. измерения</t>
  </si>
  <si>
    <t>В том числе по уровню напряжения</t>
  </si>
  <si>
    <t>СН-I</t>
  </si>
  <si>
    <t>СН-II</t>
  </si>
  <si>
    <t>Поступление в сеть из других организаций, в том числе:</t>
  </si>
  <si>
    <t>тыс.кВт ч</t>
  </si>
  <si>
    <t>из сетей ФСК</t>
  </si>
  <si>
    <t>от генерирующих компаний и блок станций</t>
  </si>
  <si>
    <t>от смежных сетевых организаций</t>
  </si>
  <si>
    <t>Отпуск электроэнергии в сеть</t>
  </si>
  <si>
    <t>Фактические потери электроэнергии</t>
  </si>
  <si>
    <t xml:space="preserve"> </t>
  </si>
  <si>
    <t>Протяженность линий (воздушных и кабельных) электропередачи</t>
  </si>
  <si>
    <t>Протяженность воздушных линий электропередачи</t>
  </si>
  <si>
    <t>Соотношение протяженности воздушных и кабельных линий электропередачи (доля ВЛ)</t>
  </si>
  <si>
    <t>Норматив потерь электроэнергии по приказу Минэнерго России от 20,09.2017 г. №887</t>
  </si>
  <si>
    <t>Поступление в сеть из других уровней напряжения (трансформация)</t>
  </si>
  <si>
    <t>Плановый отпуск электроэнергии в сеть</t>
  </si>
  <si>
    <t>Уровень потерь электроэнергии</t>
  </si>
  <si>
    <t>Величина потерь электроэнергии</t>
  </si>
  <si>
    <t>код строки</t>
  </si>
  <si>
    <t xml:space="preserve">Соотношение величины отпуска электрической энергии в электрическую сеть и суммы номинальных мощностей силовых трансформаторов </t>
  </si>
  <si>
    <t>Сумма номинальных мощностей силовых трансформаторов</t>
  </si>
  <si>
    <t>тыс.кВт ч/МВА</t>
  </si>
  <si>
    <t>Отпуск электроэнергии в электрическую сеть/суммарная протяженность воздушных и кабельных линий электропередачи</t>
  </si>
  <si>
    <t>тыс.кВт/км</t>
  </si>
  <si>
    <t>11</t>
  </si>
  <si>
    <t>12</t>
  </si>
  <si>
    <t>13</t>
  </si>
  <si>
    <t>14</t>
  </si>
  <si>
    <t>15</t>
  </si>
  <si>
    <t>16 (равна строке 1)</t>
  </si>
  <si>
    <t>17 (равна строке 2)</t>
  </si>
  <si>
    <t>18 (равна строке 3)</t>
  </si>
  <si>
    <t>19 (равна строке 4)</t>
  </si>
  <si>
    <t>20 (равна строке 5)</t>
  </si>
  <si>
    <t>21 (равна строке 6)</t>
  </si>
  <si>
    <t>22 (min из строки 8 и строки 15)</t>
  </si>
  <si>
    <t>23 (строка 21*строка 22)</t>
  </si>
  <si>
    <t>24 (равна строке 22 столбец 3)</t>
  </si>
  <si>
    <t>1 п/г 2020г.(план)</t>
  </si>
  <si>
    <t>2 п/г 2020г.(план)</t>
  </si>
  <si>
    <t>Период регулирования 2020г.(план)</t>
  </si>
  <si>
    <t>2020 год (факт)</t>
  </si>
  <si>
    <t>2022 год</t>
  </si>
  <si>
    <t>Граждане Грибов Евгений Владимирович, Жеребцов  Евгений Анатольевич</t>
  </si>
  <si>
    <t>Граждане Леснов Николай Борисович, Кокарев Дмитрий Александрович, Цыплаков Василий Геннадьевич</t>
  </si>
  <si>
    <t>Граждане Павлишин Сергей Анатольевич и Симоненко Наталья Петровна</t>
  </si>
  <si>
    <t>Граждане Чепик Михаил Петрович, Авдеев Виктор Александрович</t>
  </si>
  <si>
    <t>Гражданин Прокопьев Сергей Леонидович</t>
  </si>
  <si>
    <t>Гражданин Цыганов Сергей Сергеевич</t>
  </si>
  <si>
    <t>Гражданин Чирков Борис Александрович</t>
  </si>
  <si>
    <t>Гражданка Агишева Татьяна Александровна</t>
  </si>
  <si>
    <t>Гражданка Гасанова Мадина Шукюр Кызы</t>
  </si>
  <si>
    <t>Гражданка Горских Ася Олеговна</t>
  </si>
  <si>
    <t>Гражданка Грибова Наталья Владимировна</t>
  </si>
  <si>
    <t>Гражданка Давыдова Ирина Давыдовна</t>
  </si>
  <si>
    <t>Гражданка Кузнецова Лариса Вальтеровна</t>
  </si>
  <si>
    <t>Гражданка Логинова Елена Викторовна</t>
  </si>
  <si>
    <t>ИП Гамаюнова Валерия Александровна</t>
  </si>
  <si>
    <t>ИП Коротких Лариса Федоровна</t>
  </si>
  <si>
    <t>ИП Леснов Николай Борисович</t>
  </si>
  <si>
    <t>ИП Нагорнов Вячеслав Александрович, ИП Нагорнов Игорь Александрович</t>
  </si>
  <si>
    <t>ИП Фоминых Татьяна Игнатьевна</t>
  </si>
  <si>
    <t>ООО "Динамика"</t>
  </si>
  <si>
    <t>ООО "МТС ЭНЕРГО"</t>
  </si>
  <si>
    <t>ООО "ОЛИМП"</t>
  </si>
  <si>
    <t>ООО "Реал Эстейт Менеджмент"</t>
  </si>
  <si>
    <t>ООО "Стройагент"</t>
  </si>
  <si>
    <t>ООО "Фонд недвижимости"</t>
  </si>
  <si>
    <t>ТСЖ "ТИХИЙ ДВОР"</t>
  </si>
  <si>
    <t xml:space="preserve">Руководитель организации         ______________________________________Сизов С.Н.                                             </t>
  </si>
  <si>
    <t>540401001</t>
  </si>
  <si>
    <t>630048, г. Новосибирск, площадь Карла Маркса, д.5, оф.414</t>
  </si>
  <si>
    <t>630066, г. Новосибирск, а/я 25</t>
  </si>
  <si>
    <t>Предложения  ООО "ЭСО"  по технологическому расходу электроэнергии (мощности) - потерям в электрических сетях на 2022 год в регионе: Новосибирская область</t>
  </si>
  <si>
    <t>ООО "ЭСО" на 2020-2022 год</t>
  </si>
  <si>
    <t>Период регулирования 2020.(план)</t>
  </si>
  <si>
    <t>Период регулирования 2021г. (план)</t>
  </si>
  <si>
    <t>1 п/г 2021г.(план)</t>
  </si>
  <si>
    <t>2 п/г 2021г.(план)</t>
  </si>
  <si>
    <t>Период регулирования 2020 г.(факт)</t>
  </si>
  <si>
    <t>1 п/г 2020г.(факт)</t>
  </si>
  <si>
    <t>2 п/г 2020г.(факт)</t>
  </si>
  <si>
    <t>Период регулирования 2022 г.</t>
  </si>
  <si>
    <t>1 п/г 2022г.</t>
  </si>
  <si>
    <t>2 п/г 2022г.</t>
  </si>
  <si>
    <t>Период регулирования 2020г. (факт)</t>
  </si>
  <si>
    <t>Период регулирования 2021г.(план)</t>
  </si>
  <si>
    <t>1 п/г 2021 г. (план)</t>
  </si>
  <si>
    <t>2 п/г 2021г. (план)</t>
  </si>
  <si>
    <t>Период регулирования 2022г.</t>
  </si>
  <si>
    <t>План   2020год</t>
  </si>
  <si>
    <t>Факт   2020 год</t>
  </si>
  <si>
    <t>План  2021Год</t>
  </si>
  <si>
    <t>План 2022 Январь</t>
  </si>
  <si>
    <t>План 2022 Февраль</t>
  </si>
  <si>
    <t>План 2022 Март</t>
  </si>
  <si>
    <t>План 2022 Апрель</t>
  </si>
  <si>
    <t>План 2022 Май</t>
  </si>
  <si>
    <t>План 2022 Июнь</t>
  </si>
  <si>
    <t>План 2022 Июль</t>
  </si>
  <si>
    <t>План 2022 Август</t>
  </si>
  <si>
    <t>План 2022 Сентябрь</t>
  </si>
  <si>
    <t>План 2022 Октябрь</t>
  </si>
  <si>
    <t>План 2022 Ноябрь</t>
  </si>
  <si>
    <t>План 2022 Декабрь</t>
  </si>
  <si>
    <t>План 2022 Год</t>
  </si>
  <si>
    <t>План 2022 1 кв.</t>
  </si>
  <si>
    <t>План 2022 2 кв.</t>
  </si>
  <si>
    <t>План 2022 3 кв.</t>
  </si>
  <si>
    <t>План 2022 4 кв.</t>
  </si>
  <si>
    <t>План 2022       2 полугодие</t>
  </si>
  <si>
    <t>ООО "ЭСО" на 2022г.</t>
  </si>
  <si>
    <t>2020г.(факт)</t>
  </si>
  <si>
    <t>План 2022</t>
  </si>
  <si>
    <t>Определение величины и уровня потерь электроэнергии при ее передаче по электрическим сетям территориальной сетевой организации ООО "ЭСО" на 2022 год</t>
  </si>
  <si>
    <t>Факт 2020 года</t>
  </si>
  <si>
    <t>Определение уровня (%) потерь электроэнергии исходя из фактических данных за 2020г)</t>
  </si>
  <si>
    <t>Регулируемый период (план 2022 год)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</si>
</sst>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00"/>
    <numFmt numFmtId="175" formatCode="#,##0.000"/>
    <numFmt numFmtId="176" formatCode="#,##0.0000"/>
    <numFmt numFmtId="177" formatCode="0.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"/>
    <numFmt numFmtId="183" formatCode="0.0"/>
    <numFmt numFmtId="184" formatCode="_-* #,##0.000_р_._-;\-* #,##0.000_р_._-;_-* &quot;-&quot;???_р_._-;_-@_-"/>
  </numFmts>
  <fonts count="87">
    <font>
      <sz val="10"/>
      <name val="Arial Cyr"/>
      <family val="0"/>
    </font>
    <font>
      <sz val="10"/>
      <name val="Tahoma"/>
      <family val="2"/>
    </font>
    <font>
      <b/>
      <sz val="14"/>
      <name val="Franklin Gothic Medium"/>
      <family val="2"/>
    </font>
    <font>
      <b/>
      <sz val="10"/>
      <name val="Tahoma"/>
      <family val="2"/>
    </font>
    <font>
      <b/>
      <u val="single"/>
      <sz val="11"/>
      <color indexed="12"/>
      <name val="Arial"/>
      <family val="2"/>
    </font>
    <font>
      <sz val="8"/>
      <name val="Arial Cyr"/>
      <family val="0"/>
    </font>
    <font>
      <sz val="8"/>
      <name val="Verdana"/>
      <family val="2"/>
    </font>
    <font>
      <sz val="10"/>
      <name val="Times New Roman CYR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9"/>
      <name val="Arial Cyr"/>
      <family val="0"/>
    </font>
    <font>
      <sz val="11"/>
      <color indexed="9"/>
      <name val="Tahoma"/>
      <family val="2"/>
    </font>
    <font>
      <sz val="11"/>
      <color indexed="12"/>
      <name val="Tahoma"/>
      <family val="2"/>
    </font>
    <font>
      <sz val="11"/>
      <name val="Tahoma"/>
      <family val="2"/>
    </font>
    <font>
      <b/>
      <sz val="11"/>
      <color indexed="9"/>
      <name val="Tahoma"/>
      <family val="2"/>
    </font>
    <font>
      <b/>
      <sz val="11"/>
      <color indexed="12"/>
      <name val="Tahoma"/>
      <family val="2"/>
    </font>
    <font>
      <b/>
      <sz val="11"/>
      <name val="Tahoma"/>
      <family val="2"/>
    </font>
    <font>
      <sz val="11"/>
      <name val="Arial Cyr"/>
      <family val="0"/>
    </font>
    <font>
      <sz val="10"/>
      <color indexed="9"/>
      <name val="Tahoma"/>
      <family val="2"/>
    </font>
    <font>
      <sz val="10"/>
      <color indexed="10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ahoma"/>
      <family val="2"/>
    </font>
    <font>
      <b/>
      <sz val="13"/>
      <name val="Times New Roman Cyr"/>
      <family val="1"/>
    </font>
    <font>
      <sz val="8"/>
      <name val="Times New Roman Cyr"/>
      <family val="1"/>
    </font>
    <font>
      <sz val="10"/>
      <name val="Arial"/>
      <family val="2"/>
    </font>
    <font>
      <b/>
      <sz val="10"/>
      <name val="Arial Cyr"/>
      <family val="0"/>
    </font>
    <font>
      <sz val="12"/>
      <name val="Times New Roman"/>
      <family val="1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4"/>
      <name val="Calibri"/>
      <family val="2"/>
    </font>
    <font>
      <i/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/>
      <bottom>
        <color indexed="63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 style="thin">
        <color rgb="FF000000"/>
      </left>
      <right style="medium"/>
      <top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dotted"/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dashed"/>
      <right/>
      <top style="thin"/>
      <bottom style="thin"/>
    </border>
    <border>
      <left/>
      <right style="medium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 style="dashed"/>
      <right/>
      <top style="thin"/>
      <bottom style="medium">
        <color indexed="63"/>
      </bottom>
    </border>
    <border>
      <left/>
      <right style="medium">
        <color indexed="63"/>
      </right>
      <top style="thin"/>
      <bottom style="medium">
        <color indexed="63"/>
      </bottom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/>
      <bottom/>
    </border>
    <border>
      <left style="medium"/>
      <right/>
      <top style="medium"/>
      <bottom style="thin">
        <color rgb="FF000000"/>
      </bottom>
    </border>
    <border>
      <left/>
      <right/>
      <top style="medium"/>
      <bottom style="thin">
        <color rgb="FF000000"/>
      </bottom>
    </border>
    <border>
      <left/>
      <right style="medium"/>
      <top style="medium"/>
      <bottom style="thin">
        <color rgb="FF000000"/>
      </bottom>
    </border>
    <border>
      <left style="medium"/>
      <right style="thin">
        <color rgb="FF000000"/>
      </right>
      <top style="medium"/>
      <bottom/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medium"/>
      <top style="medium"/>
      <bottom/>
    </border>
    <border>
      <left style="thin">
        <color rgb="FF000000"/>
      </left>
      <right style="medium"/>
      <top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0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7" fillId="25" borderId="1" applyNumberFormat="0" applyAlignment="0" applyProtection="0"/>
    <xf numFmtId="0" fontId="68" fillId="26" borderId="2" applyNumberFormat="0" applyAlignment="0" applyProtection="0"/>
    <xf numFmtId="0" fontId="69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Border="0">
      <alignment horizontal="center" vertical="center" wrapText="1"/>
      <protection/>
    </xf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7" borderId="7" applyNumberFormat="0" applyAlignment="0" applyProtection="0"/>
    <xf numFmtId="0" fontId="75" fillId="0" borderId="0" applyNumberFormat="0" applyFill="0" applyBorder="0" applyAlignment="0" applyProtection="0"/>
    <xf numFmtId="0" fontId="76" fillId="28" borderId="0" applyNumberFormat="0" applyBorder="0" applyAlignment="0" applyProtection="0"/>
    <xf numFmtId="49" fontId="25" fillId="0" borderId="0" applyBorder="0">
      <alignment vertical="top"/>
      <protection/>
    </xf>
    <xf numFmtId="0" fontId="0" fillId="0" borderId="0">
      <alignment/>
      <protection/>
    </xf>
    <xf numFmtId="0" fontId="28" fillId="0" borderId="0">
      <alignment/>
      <protection/>
    </xf>
    <xf numFmtId="0" fontId="65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2" fillId="31" borderId="0" applyNumberFormat="0" applyBorder="0" applyAlignment="0" applyProtection="0"/>
  </cellStyleXfs>
  <cellXfs count="412">
    <xf numFmtId="0" fontId="0" fillId="0" borderId="0" xfId="0" applyAlignment="1">
      <alignment/>
    </xf>
    <xf numFmtId="0" fontId="1" fillId="32" borderId="0" xfId="61" applyFont="1" applyFill="1" applyAlignment="1">
      <alignment vertical="center" wrapText="1"/>
      <protection/>
    </xf>
    <xf numFmtId="14" fontId="1" fillId="32" borderId="0" xfId="63" applyNumberFormat="1" applyFont="1" applyFill="1" applyAlignment="1">
      <alignment horizontal="center" vertical="center" wrapText="1"/>
      <protection/>
    </xf>
    <xf numFmtId="49" fontId="1" fillId="32" borderId="0" xfId="63" applyNumberFormat="1" applyFont="1" applyFill="1" applyAlignment="1">
      <alignment horizontal="center" vertical="center" wrapText="1"/>
      <protection/>
    </xf>
    <xf numFmtId="0" fontId="1" fillId="32" borderId="0" xfId="60" applyFont="1" applyFill="1" applyAlignment="1">
      <alignment horizontal="center" vertical="center" wrapText="1"/>
      <protection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49" fontId="10" fillId="0" borderId="0" xfId="59" applyNumberFormat="1" applyFont="1" applyAlignment="1">
      <alignment horizontal="left"/>
      <protection/>
    </xf>
    <xf numFmtId="49" fontId="10" fillId="0" borderId="0" xfId="59" applyNumberFormat="1" applyFont="1">
      <alignment/>
      <protection/>
    </xf>
    <xf numFmtId="49" fontId="11" fillId="0" borderId="0" xfId="59" applyNumberFormat="1" applyFont="1">
      <alignment/>
      <protection/>
    </xf>
    <xf numFmtId="2" fontId="11" fillId="0" borderId="0" xfId="59" applyNumberFormat="1" applyFont="1">
      <alignment/>
      <protection/>
    </xf>
    <xf numFmtId="0" fontId="11" fillId="0" borderId="0" xfId="59" applyFont="1">
      <alignment/>
      <protection/>
    </xf>
    <xf numFmtId="0" fontId="10" fillId="0" borderId="0" xfId="59" applyFont="1" applyAlignment="1">
      <alignment horizontal="right"/>
      <protection/>
    </xf>
    <xf numFmtId="0" fontId="11" fillId="0" borderId="0" xfId="59" applyFont="1" applyAlignment="1">
      <alignment horizontal="right"/>
      <protection/>
    </xf>
    <xf numFmtId="0" fontId="10" fillId="0" borderId="0" xfId="59" applyFont="1">
      <alignment/>
      <protection/>
    </xf>
    <xf numFmtId="1" fontId="11" fillId="0" borderId="0" xfId="59" applyNumberFormat="1" applyFont="1" applyAlignment="1">
      <alignment horizontal="left"/>
      <protection/>
    </xf>
    <xf numFmtId="1" fontId="11" fillId="0" borderId="0" xfId="59" applyNumberFormat="1" applyFont="1">
      <alignment/>
      <protection/>
    </xf>
    <xf numFmtId="1" fontId="11" fillId="0" borderId="0" xfId="59" applyNumberFormat="1" applyFont="1" applyAlignment="1">
      <alignment horizontal="center" vertical="center" wrapText="1"/>
      <protection/>
    </xf>
    <xf numFmtId="1" fontId="11" fillId="0" borderId="0" xfId="59" applyNumberFormat="1" applyFont="1" applyAlignment="1">
      <alignment horizontal="right"/>
      <protection/>
    </xf>
    <xf numFmtId="0" fontId="11" fillId="0" borderId="0" xfId="59" applyFont="1" applyAlignment="1">
      <alignment horizontal="right" vertical="center" wrapText="1"/>
      <protection/>
    </xf>
    <xf numFmtId="0" fontId="16" fillId="0" borderId="0" xfId="59" applyFont="1" applyAlignment="1">
      <alignment horizontal="center" vertical="top" wrapText="1"/>
      <protection/>
    </xf>
    <xf numFmtId="0" fontId="16" fillId="0" borderId="0" xfId="59" applyFont="1" applyAlignment="1" applyProtection="1">
      <alignment horizontal="center" vertical="top" wrapText="1"/>
      <protection locked="0"/>
    </xf>
    <xf numFmtId="0" fontId="18" fillId="0" borderId="0" xfId="60" applyFont="1" applyAlignment="1">
      <alignment vertical="center" wrapText="1"/>
      <protection/>
    </xf>
    <xf numFmtId="0" fontId="18" fillId="0" borderId="0" xfId="60" applyFont="1" applyAlignment="1">
      <alignment horizontal="left" vertical="center" wrapText="1"/>
      <protection/>
    </xf>
    <xf numFmtId="0" fontId="18" fillId="0" borderId="0" xfId="60" applyFont="1" applyAlignment="1">
      <alignment horizontal="center" vertical="center" wrapText="1"/>
      <protection/>
    </xf>
    <xf numFmtId="0" fontId="19" fillId="0" borderId="0" xfId="60" applyFont="1" applyAlignment="1">
      <alignment vertical="center" wrapText="1"/>
      <protection/>
    </xf>
    <xf numFmtId="0" fontId="1" fillId="0" borderId="0" xfId="60" applyFont="1" applyAlignment="1">
      <alignment vertical="center" wrapText="1"/>
      <protection/>
    </xf>
    <xf numFmtId="0" fontId="3" fillId="0" borderId="0" xfId="60" applyFont="1" applyAlignment="1">
      <alignment horizontal="right" vertical="center" wrapText="1"/>
      <protection/>
    </xf>
    <xf numFmtId="0" fontId="1" fillId="32" borderId="0" xfId="60" applyFont="1" applyFill="1" applyAlignment="1">
      <alignment vertical="center" wrapText="1"/>
      <protection/>
    </xf>
    <xf numFmtId="0" fontId="3" fillId="32" borderId="0" xfId="61" applyFont="1" applyFill="1" applyAlignment="1">
      <alignment vertical="center" wrapText="1"/>
      <protection/>
    </xf>
    <xf numFmtId="0" fontId="3" fillId="0" borderId="0" xfId="61" applyFont="1" applyAlignment="1">
      <alignment horizontal="right" vertical="center" wrapText="1"/>
      <protection/>
    </xf>
    <xf numFmtId="0" fontId="1" fillId="0" borderId="0" xfId="61" applyFont="1" applyAlignment="1">
      <alignment vertical="center" wrapText="1"/>
      <protection/>
    </xf>
    <xf numFmtId="0" fontId="1" fillId="32" borderId="0" xfId="61" applyFont="1" applyFill="1" applyAlignment="1">
      <alignment horizontal="center" vertical="center" wrapText="1"/>
      <protection/>
    </xf>
    <xf numFmtId="0" fontId="1" fillId="32" borderId="10" xfId="61" applyFont="1" applyFill="1" applyBorder="1" applyAlignment="1">
      <alignment vertical="center" wrapText="1"/>
      <protection/>
    </xf>
    <xf numFmtId="0" fontId="1" fillId="32" borderId="11" xfId="61" applyFont="1" applyFill="1" applyBorder="1" applyAlignment="1">
      <alignment vertical="center" wrapText="1"/>
      <protection/>
    </xf>
    <xf numFmtId="0" fontId="1" fillId="32" borderId="11" xfId="61" applyFont="1" applyFill="1" applyBorder="1" applyAlignment="1">
      <alignment horizontal="center" vertical="center" wrapText="1"/>
      <protection/>
    </xf>
    <xf numFmtId="0" fontId="3" fillId="32" borderId="12" xfId="61" applyFont="1" applyFill="1" applyBorder="1" applyAlignment="1">
      <alignment vertical="center" wrapText="1"/>
      <protection/>
    </xf>
    <xf numFmtId="0" fontId="1" fillId="32" borderId="13" xfId="61" applyFont="1" applyFill="1" applyBorder="1" applyAlignment="1">
      <alignment vertical="center" wrapText="1"/>
      <protection/>
    </xf>
    <xf numFmtId="0" fontId="3" fillId="32" borderId="14" xfId="61" applyFont="1" applyFill="1" applyBorder="1" applyAlignment="1">
      <alignment horizontal="center" vertical="center" wrapText="1"/>
      <protection/>
    </xf>
    <xf numFmtId="0" fontId="3" fillId="32" borderId="15" xfId="61" applyFont="1" applyFill="1" applyBorder="1" applyAlignment="1">
      <alignment vertical="center" wrapText="1"/>
      <protection/>
    </xf>
    <xf numFmtId="14" fontId="18" fillId="32" borderId="0" xfId="63" applyNumberFormat="1" applyFont="1" applyFill="1" applyAlignment="1">
      <alignment horizontal="center" vertical="center" wrapText="1"/>
      <protection/>
    </xf>
    <xf numFmtId="0" fontId="18" fillId="32" borderId="13" xfId="63" applyFont="1" applyFill="1" applyBorder="1" applyAlignment="1">
      <alignment horizontal="center" vertical="center" wrapText="1"/>
      <protection/>
    </xf>
    <xf numFmtId="0" fontId="18" fillId="32" borderId="0" xfId="63" applyFont="1" applyFill="1" applyAlignment="1">
      <alignment horizontal="center" vertical="center" wrapText="1"/>
      <protection/>
    </xf>
    <xf numFmtId="0" fontId="1" fillId="32" borderId="0" xfId="63" applyFont="1" applyFill="1" applyAlignment="1">
      <alignment horizontal="center" vertical="center" wrapText="1"/>
      <protection/>
    </xf>
    <xf numFmtId="0" fontId="1" fillId="32" borderId="15" xfId="60" applyFont="1" applyFill="1" applyBorder="1" applyAlignment="1">
      <alignment horizontal="center" vertical="center" wrapText="1"/>
      <protection/>
    </xf>
    <xf numFmtId="49" fontId="0" fillId="0" borderId="0" xfId="0" applyNumberFormat="1" applyFont="1" applyAlignment="1">
      <alignment vertical="top"/>
    </xf>
    <xf numFmtId="0" fontId="3" fillId="32" borderId="16" xfId="61" applyFont="1" applyFill="1" applyBorder="1" applyAlignment="1">
      <alignment horizontal="center" vertical="center" wrapText="1"/>
      <protection/>
    </xf>
    <xf numFmtId="0" fontId="1" fillId="32" borderId="15" xfId="61" applyFont="1" applyFill="1" applyBorder="1" applyAlignment="1">
      <alignment horizontal="center" vertical="center" wrapText="1"/>
      <protection/>
    </xf>
    <xf numFmtId="0" fontId="1" fillId="0" borderId="0" xfId="61" applyFont="1" applyAlignment="1">
      <alignment horizontal="center" vertical="center" wrapText="1"/>
      <protection/>
    </xf>
    <xf numFmtId="49" fontId="3" fillId="32" borderId="0" xfId="63" applyNumberFormat="1" applyFont="1" applyFill="1" applyAlignment="1">
      <alignment horizontal="center" vertical="center" wrapText="1"/>
      <protection/>
    </xf>
    <xf numFmtId="14" fontId="1" fillId="32" borderId="15" xfId="63" applyNumberFormat="1" applyFont="1" applyFill="1" applyBorder="1" applyAlignment="1">
      <alignment horizontal="center" vertical="center" wrapText="1"/>
      <protection/>
    </xf>
    <xf numFmtId="49" fontId="19" fillId="0" borderId="0" xfId="0" applyNumberFormat="1" applyFont="1" applyAlignment="1">
      <alignment horizontal="center" vertical="center" wrapText="1"/>
    </xf>
    <xf numFmtId="0" fontId="3" fillId="32" borderId="14" xfId="63" applyFont="1" applyFill="1" applyBorder="1" applyAlignment="1">
      <alignment horizontal="center" vertical="center" wrapText="1"/>
      <protection/>
    </xf>
    <xf numFmtId="0" fontId="3" fillId="32" borderId="0" xfId="63" applyFont="1" applyFill="1" applyAlignment="1">
      <alignment horizontal="center" vertical="center" wrapText="1"/>
      <protection/>
    </xf>
    <xf numFmtId="0" fontId="3" fillId="32" borderId="17" xfId="63" applyFont="1" applyFill="1" applyBorder="1" applyAlignment="1">
      <alignment horizontal="center" vertical="center" wrapText="1"/>
      <protection/>
    </xf>
    <xf numFmtId="0" fontId="1" fillId="32" borderId="18" xfId="61" applyFont="1" applyFill="1" applyBorder="1" applyAlignment="1">
      <alignment horizontal="right" vertical="center" wrapText="1" indent="1"/>
      <protection/>
    </xf>
    <xf numFmtId="0" fontId="1" fillId="32" borderId="19" xfId="61" applyFont="1" applyFill="1" applyBorder="1" applyAlignment="1">
      <alignment horizontal="right" vertical="center" wrapText="1" indent="1"/>
      <protection/>
    </xf>
    <xf numFmtId="49" fontId="18" fillId="0" borderId="0" xfId="63" applyNumberFormat="1" applyFont="1" applyAlignment="1">
      <alignment horizontal="left" vertical="center" wrapText="1"/>
      <protection/>
    </xf>
    <xf numFmtId="49" fontId="1" fillId="32" borderId="13" xfId="63" applyNumberFormat="1" applyFont="1" applyFill="1" applyBorder="1" applyAlignment="1">
      <alignment horizontal="center" vertical="center" wrapText="1"/>
      <protection/>
    </xf>
    <xf numFmtId="49" fontId="1" fillId="32" borderId="18" xfId="63" applyNumberFormat="1" applyFont="1" applyFill="1" applyBorder="1" applyAlignment="1">
      <alignment horizontal="right" vertical="center" wrapText="1" indent="1"/>
      <protection/>
    </xf>
    <xf numFmtId="49" fontId="1" fillId="0" borderId="0" xfId="63" applyNumberFormat="1" applyFont="1" applyAlignment="1">
      <alignment horizontal="center" vertical="center" wrapText="1"/>
      <protection/>
    </xf>
    <xf numFmtId="49" fontId="1" fillId="32" borderId="19" xfId="63" applyNumberFormat="1" applyFont="1" applyFill="1" applyBorder="1" applyAlignment="1">
      <alignment horizontal="right" vertical="center" wrapText="1" indent="1"/>
      <protection/>
    </xf>
    <xf numFmtId="0" fontId="1" fillId="32" borderId="20" xfId="61" applyFont="1" applyFill="1" applyBorder="1" applyAlignment="1">
      <alignment vertical="center" wrapText="1"/>
      <protection/>
    </xf>
    <xf numFmtId="0" fontId="1" fillId="32" borderId="21" xfId="61" applyFont="1" applyFill="1" applyBorder="1" applyAlignment="1">
      <alignment vertical="center" wrapText="1"/>
      <protection/>
    </xf>
    <xf numFmtId="0" fontId="1" fillId="32" borderId="21" xfId="61" applyFont="1" applyFill="1" applyBorder="1" applyAlignment="1">
      <alignment horizontal="center" vertical="center" wrapText="1"/>
      <protection/>
    </xf>
    <xf numFmtId="0" fontId="1" fillId="32" borderId="22" xfId="61" applyFont="1" applyFill="1" applyBorder="1" applyAlignment="1">
      <alignment horizontal="center" vertical="center" wrapText="1"/>
      <protection/>
    </xf>
    <xf numFmtId="0" fontId="1" fillId="0" borderId="0" xfId="60" applyFont="1" applyAlignment="1">
      <alignment horizontal="center" vertical="center" wrapText="1"/>
      <protection/>
    </xf>
    <xf numFmtId="0" fontId="9" fillId="0" borderId="0" xfId="0" applyFont="1" applyAlignment="1">
      <alignment/>
    </xf>
    <xf numFmtId="0" fontId="83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wrapText="1"/>
    </xf>
    <xf numFmtId="177" fontId="24" fillId="0" borderId="0" xfId="0" applyNumberFormat="1" applyFont="1" applyAlignment="1">
      <alignment/>
    </xf>
    <xf numFmtId="177" fontId="23" fillId="0" borderId="0" xfId="0" applyNumberFormat="1" applyFont="1" applyAlignment="1">
      <alignment/>
    </xf>
    <xf numFmtId="0" fontId="11" fillId="0" borderId="0" xfId="59" applyFont="1" applyAlignment="1">
      <alignment horizontal="left"/>
      <protection/>
    </xf>
    <xf numFmtId="0" fontId="12" fillId="0" borderId="0" xfId="59" applyFont="1">
      <alignment/>
      <protection/>
    </xf>
    <xf numFmtId="0" fontId="13" fillId="0" borderId="0" xfId="59" applyFont="1" applyAlignment="1">
      <alignment horizontal="center" vertical="center" wrapText="1"/>
      <protection/>
    </xf>
    <xf numFmtId="0" fontId="13" fillId="0" borderId="0" xfId="59" applyFont="1">
      <alignment/>
      <protection/>
    </xf>
    <xf numFmtId="0" fontId="14" fillId="0" borderId="0" xfId="59" applyFont="1" applyAlignment="1">
      <alignment horizontal="left"/>
      <protection/>
    </xf>
    <xf numFmtId="0" fontId="14" fillId="0" borderId="0" xfId="59" applyFont="1">
      <alignment/>
      <protection/>
    </xf>
    <xf numFmtId="0" fontId="15" fillId="0" borderId="0" xfId="59" applyFont="1">
      <alignment/>
      <protection/>
    </xf>
    <xf numFmtId="0" fontId="16" fillId="0" borderId="0" xfId="59" applyFont="1" applyAlignment="1">
      <alignment horizontal="center" vertical="center" wrapText="1"/>
      <protection/>
    </xf>
    <xf numFmtId="0" fontId="16" fillId="0" borderId="0" xfId="59" applyFont="1">
      <alignment/>
      <protection/>
    </xf>
    <xf numFmtId="0" fontId="12" fillId="0" borderId="0" xfId="59" applyFont="1" applyAlignment="1">
      <alignment horizontal="centerContinuous" wrapText="1"/>
      <protection/>
    </xf>
    <xf numFmtId="174" fontId="13" fillId="0" borderId="0" xfId="59" applyNumberFormat="1" applyFont="1">
      <alignment/>
      <protection/>
    </xf>
    <xf numFmtId="0" fontId="17" fillId="0" borderId="0" xfId="59" applyFont="1">
      <alignment/>
      <protection/>
    </xf>
    <xf numFmtId="0" fontId="16" fillId="0" borderId="0" xfId="59" applyFont="1" applyAlignment="1">
      <alignment horizontal="left" vertical="center" wrapText="1"/>
      <protection/>
    </xf>
    <xf numFmtId="0" fontId="16" fillId="0" borderId="0" xfId="59" applyFont="1" applyAlignment="1">
      <alignment vertical="top" wrapText="1"/>
      <protection/>
    </xf>
    <xf numFmtId="0" fontId="10" fillId="0" borderId="0" xfId="59" applyFont="1" applyAlignment="1">
      <alignment horizontal="left"/>
      <protection/>
    </xf>
    <xf numFmtId="174" fontId="8" fillId="0" borderId="0" xfId="0" applyNumberFormat="1" applyFont="1" applyAlignment="1">
      <alignment/>
    </xf>
    <xf numFmtId="0" fontId="84" fillId="0" borderId="0" xfId="0" applyFont="1" applyAlignment="1">
      <alignment/>
    </xf>
    <xf numFmtId="0" fontId="52" fillId="0" borderId="0" xfId="59" applyFont="1" applyAlignment="1">
      <alignment horizontal="center" vertical="center" wrapText="1"/>
      <protection/>
    </xf>
    <xf numFmtId="0" fontId="52" fillId="0" borderId="0" xfId="59" applyFont="1">
      <alignment/>
      <protection/>
    </xf>
    <xf numFmtId="0" fontId="53" fillId="0" borderId="0" xfId="59" applyFont="1" applyAlignment="1">
      <alignment horizontal="center" vertical="center" wrapText="1"/>
      <protection/>
    </xf>
    <xf numFmtId="0" fontId="53" fillId="0" borderId="0" xfId="59" applyFont="1">
      <alignment/>
      <protection/>
    </xf>
    <xf numFmtId="0" fontId="53" fillId="0" borderId="0" xfId="59" applyFont="1" applyAlignment="1" applyProtection="1">
      <alignment horizontal="centerContinuous" vertical="center" wrapText="1"/>
      <protection hidden="1"/>
    </xf>
    <xf numFmtId="0" fontId="53" fillId="0" borderId="0" xfId="59" applyFont="1" applyAlignment="1">
      <alignment horizontal="centerContinuous" vertical="center" wrapText="1"/>
      <protection/>
    </xf>
    <xf numFmtId="0" fontId="52" fillId="0" borderId="0" xfId="59" applyFont="1" applyAlignment="1">
      <alignment horizontal="centerContinuous" wrapText="1"/>
      <protection/>
    </xf>
    <xf numFmtId="0" fontId="53" fillId="0" borderId="23" xfId="59" applyFont="1" applyBorder="1" applyAlignment="1">
      <alignment horizontal="center" vertical="center" wrapText="1"/>
      <protection/>
    </xf>
    <xf numFmtId="0" fontId="53" fillId="0" borderId="24" xfId="59" applyFont="1" applyBorder="1" applyAlignment="1">
      <alignment horizontal="center" vertical="center" wrapText="1"/>
      <protection/>
    </xf>
    <xf numFmtId="0" fontId="53" fillId="0" borderId="24" xfId="59" applyFont="1" applyBorder="1" applyAlignment="1">
      <alignment horizontal="center"/>
      <protection/>
    </xf>
    <xf numFmtId="0" fontId="53" fillId="0" borderId="25" xfId="64" applyFont="1" applyBorder="1" applyAlignment="1" applyProtection="1">
      <alignment horizontal="center" vertical="center" wrapText="1"/>
      <protection hidden="1"/>
    </xf>
    <xf numFmtId="0" fontId="53" fillId="0" borderId="26" xfId="64" applyFont="1" applyBorder="1" applyAlignment="1" applyProtection="1">
      <alignment horizontal="center" vertical="center" wrapText="1"/>
      <protection hidden="1"/>
    </xf>
    <xf numFmtId="0" fontId="52" fillId="0" borderId="27" xfId="59" applyFont="1" applyBorder="1" applyAlignment="1">
      <alignment horizontal="center" vertical="center" wrapText="1"/>
      <protection/>
    </xf>
    <xf numFmtId="0" fontId="52" fillId="0" borderId="28" xfId="59" applyFont="1" applyBorder="1" applyAlignment="1">
      <alignment vertical="center" wrapText="1"/>
      <protection/>
    </xf>
    <xf numFmtId="0" fontId="52" fillId="0" borderId="28" xfId="59" applyFont="1" applyBorder="1" applyAlignment="1">
      <alignment horizontal="center" vertical="top" wrapText="1"/>
      <protection/>
    </xf>
    <xf numFmtId="0" fontId="52" fillId="0" borderId="28" xfId="59" applyFont="1" applyBorder="1" applyAlignment="1">
      <alignment horizontal="center" vertical="center"/>
      <protection/>
    </xf>
    <xf numFmtId="0" fontId="52" fillId="0" borderId="29" xfId="59" applyFont="1" applyBorder="1" applyAlignment="1">
      <alignment horizontal="center" vertical="center" wrapText="1"/>
      <protection/>
    </xf>
    <xf numFmtId="0" fontId="52" fillId="0" borderId="30" xfId="59" applyFont="1" applyBorder="1" applyAlignment="1">
      <alignment vertical="center" wrapText="1"/>
      <protection/>
    </xf>
    <xf numFmtId="0" fontId="52" fillId="0" borderId="30" xfId="59" applyFont="1" applyBorder="1" applyAlignment="1">
      <alignment horizontal="center" vertical="center"/>
      <protection/>
    </xf>
    <xf numFmtId="0" fontId="52" fillId="0" borderId="0" xfId="59" applyFont="1" applyAlignment="1">
      <alignment vertical="center" wrapText="1"/>
      <protection/>
    </xf>
    <xf numFmtId="0" fontId="53" fillId="0" borderId="0" xfId="59" applyFont="1" applyAlignment="1">
      <alignment horizontal="left" vertical="center" wrapText="1"/>
      <protection/>
    </xf>
    <xf numFmtId="0" fontId="52" fillId="0" borderId="0" xfId="59" applyFont="1" applyAlignment="1" applyProtection="1">
      <alignment horizontal="center"/>
      <protection locked="0"/>
    </xf>
    <xf numFmtId="0" fontId="85" fillId="0" borderId="0" xfId="0" applyFont="1" applyAlignment="1">
      <alignment/>
    </xf>
    <xf numFmtId="0" fontId="85" fillId="0" borderId="0" xfId="0" applyFont="1" applyAlignment="1">
      <alignment horizontal="right"/>
    </xf>
    <xf numFmtId="0" fontId="55" fillId="0" borderId="0" xfId="0" applyFont="1" applyAlignment="1">
      <alignment/>
    </xf>
    <xf numFmtId="0" fontId="55" fillId="0" borderId="0" xfId="0" applyFont="1" applyAlignment="1">
      <alignment wrapText="1"/>
    </xf>
    <xf numFmtId="0" fontId="56" fillId="0" borderId="0" xfId="0" applyFont="1" applyAlignment="1">
      <alignment/>
    </xf>
    <xf numFmtId="175" fontId="55" fillId="0" borderId="0" xfId="0" applyNumberFormat="1" applyFont="1" applyAlignment="1">
      <alignment/>
    </xf>
    <xf numFmtId="0" fontId="57" fillId="0" borderId="0" xfId="0" applyFont="1" applyAlignment="1">
      <alignment wrapText="1"/>
    </xf>
    <xf numFmtId="0" fontId="56" fillId="0" borderId="31" xfId="0" applyFont="1" applyBorder="1" applyAlignment="1">
      <alignment horizontal="center" vertical="center" wrapText="1"/>
    </xf>
    <xf numFmtId="0" fontId="56" fillId="0" borderId="32" xfId="0" applyFont="1" applyBorder="1" applyAlignment="1">
      <alignment horizontal="center" vertical="center" wrapText="1"/>
    </xf>
    <xf numFmtId="0" fontId="56" fillId="0" borderId="33" xfId="0" applyFont="1" applyBorder="1" applyAlignment="1">
      <alignment horizontal="center" vertical="center" wrapText="1"/>
    </xf>
    <xf numFmtId="0" fontId="55" fillId="33" borderId="34" xfId="0" applyFont="1" applyFill="1" applyBorder="1" applyAlignment="1">
      <alignment horizontal="center" vertical="center"/>
    </xf>
    <xf numFmtId="0" fontId="55" fillId="33" borderId="35" xfId="0" applyFont="1" applyFill="1" applyBorder="1" applyAlignment="1">
      <alignment horizontal="center" vertical="center" wrapText="1"/>
    </xf>
    <xf numFmtId="0" fontId="55" fillId="33" borderId="34" xfId="0" applyFont="1" applyFill="1" applyBorder="1" applyAlignment="1">
      <alignment horizontal="center" vertical="center" wrapText="1"/>
    </xf>
    <xf numFmtId="0" fontId="55" fillId="33" borderId="36" xfId="0" applyFont="1" applyFill="1" applyBorder="1" applyAlignment="1">
      <alignment horizontal="center" vertical="center"/>
    </xf>
    <xf numFmtId="0" fontId="55" fillId="33" borderId="36" xfId="0" applyFont="1" applyFill="1" applyBorder="1" applyAlignment="1">
      <alignment horizontal="center" vertical="center" wrapText="1"/>
    </xf>
    <xf numFmtId="0" fontId="56" fillId="0" borderId="37" xfId="0" applyFont="1" applyBorder="1" applyAlignment="1">
      <alignment horizontal="center" vertical="center" wrapText="1"/>
    </xf>
    <xf numFmtId="0" fontId="56" fillId="0" borderId="38" xfId="0" applyFont="1" applyBorder="1" applyAlignment="1">
      <alignment vertical="center" wrapText="1"/>
    </xf>
    <xf numFmtId="174" fontId="56" fillId="0" borderId="37" xfId="0" applyNumberFormat="1" applyFont="1" applyBorder="1" applyAlignment="1">
      <alignment horizontal="center" vertical="center"/>
    </xf>
    <xf numFmtId="174" fontId="56" fillId="0" borderId="39" xfId="0" applyNumberFormat="1" applyFont="1" applyBorder="1" applyAlignment="1">
      <alignment horizontal="center" vertical="center"/>
    </xf>
    <xf numFmtId="174" fontId="56" fillId="0" borderId="38" xfId="0" applyNumberFormat="1" applyFont="1" applyBorder="1" applyAlignment="1">
      <alignment horizontal="center" vertical="center"/>
    </xf>
    <xf numFmtId="0" fontId="55" fillId="0" borderId="37" xfId="0" applyFont="1" applyBorder="1" applyAlignment="1">
      <alignment horizontal="center" vertical="center" wrapText="1"/>
    </xf>
    <xf numFmtId="0" fontId="55" fillId="0" borderId="38" xfId="0" applyFont="1" applyBorder="1" applyAlignment="1">
      <alignment vertical="center" wrapText="1"/>
    </xf>
    <xf numFmtId="174" fontId="55" fillId="0" borderId="39" xfId="0" applyNumberFormat="1" applyFont="1" applyBorder="1" applyAlignment="1">
      <alignment horizontal="center" vertical="center"/>
    </xf>
    <xf numFmtId="174" fontId="55" fillId="0" borderId="38" xfId="0" applyNumberFormat="1" applyFont="1" applyBorder="1" applyAlignment="1">
      <alignment horizontal="center" vertical="center"/>
    </xf>
    <xf numFmtId="174" fontId="55" fillId="0" borderId="40" xfId="0" applyNumberFormat="1" applyFont="1" applyBorder="1" applyAlignment="1">
      <alignment horizontal="center"/>
    </xf>
    <xf numFmtId="174" fontId="55" fillId="0" borderId="0" xfId="0" applyNumberFormat="1" applyFont="1" applyAlignment="1">
      <alignment/>
    </xf>
    <xf numFmtId="10" fontId="55" fillId="0" borderId="37" xfId="0" applyNumberFormat="1" applyFont="1" applyBorder="1" applyAlignment="1">
      <alignment horizontal="center" vertical="center"/>
    </xf>
    <xf numFmtId="10" fontId="55" fillId="0" borderId="39" xfId="0" applyNumberFormat="1" applyFont="1" applyBorder="1" applyAlignment="1">
      <alignment horizontal="center" vertical="center"/>
    </xf>
    <xf numFmtId="10" fontId="55" fillId="0" borderId="38" xfId="0" applyNumberFormat="1" applyFont="1" applyBorder="1" applyAlignment="1">
      <alignment horizontal="center" vertical="center"/>
    </xf>
    <xf numFmtId="0" fontId="56" fillId="0" borderId="38" xfId="0" applyFont="1" applyBorder="1" applyAlignment="1">
      <alignment horizontal="left" vertical="center" wrapText="1"/>
    </xf>
    <xf numFmtId="174" fontId="55" fillId="0" borderId="37" xfId="0" applyNumberFormat="1" applyFont="1" applyBorder="1" applyAlignment="1">
      <alignment horizontal="center" vertical="center"/>
    </xf>
    <xf numFmtId="0" fontId="58" fillId="0" borderId="38" xfId="0" applyFont="1" applyBorder="1" applyAlignment="1">
      <alignment vertical="center" wrapText="1"/>
    </xf>
    <xf numFmtId="0" fontId="55" fillId="0" borderId="31" xfId="0" applyFont="1" applyBorder="1" applyAlignment="1">
      <alignment horizontal="center" vertical="center" wrapText="1"/>
    </xf>
    <xf numFmtId="0" fontId="55" fillId="0" borderId="33" xfId="0" applyFont="1" applyBorder="1" applyAlignment="1">
      <alignment vertical="center" wrapText="1"/>
    </xf>
    <xf numFmtId="174" fontId="55" fillId="0" borderId="31" xfId="0" applyNumberFormat="1" applyFont="1" applyBorder="1" applyAlignment="1">
      <alignment horizontal="center" vertical="center"/>
    </xf>
    <xf numFmtId="174" fontId="55" fillId="0" borderId="32" xfId="0" applyNumberFormat="1" applyFont="1" applyBorder="1" applyAlignment="1">
      <alignment horizontal="center" vertical="center"/>
    </xf>
    <xf numFmtId="174" fontId="55" fillId="0" borderId="33" xfId="0" applyNumberFormat="1" applyFont="1" applyBorder="1" applyAlignment="1">
      <alignment horizontal="center" vertical="center"/>
    </xf>
    <xf numFmtId="174" fontId="85" fillId="0" borderId="0" xfId="0" applyNumberFormat="1" applyFont="1" applyAlignment="1">
      <alignment/>
    </xf>
    <xf numFmtId="0" fontId="55" fillId="33" borderId="41" xfId="0" applyFont="1" applyFill="1" applyBorder="1" applyAlignment="1">
      <alignment horizontal="center" vertical="center" wrapText="1"/>
    </xf>
    <xf numFmtId="0" fontId="55" fillId="33" borderId="42" xfId="0" applyFont="1" applyFill="1" applyBorder="1" applyAlignment="1">
      <alignment horizontal="center" vertical="center"/>
    </xf>
    <xf numFmtId="0" fontId="55" fillId="33" borderId="42" xfId="0" applyFont="1" applyFill="1" applyBorder="1" applyAlignment="1">
      <alignment horizontal="center" vertical="center" wrapText="1"/>
    </xf>
    <xf numFmtId="0" fontId="55" fillId="33" borderId="43" xfId="0" applyFont="1" applyFill="1" applyBorder="1" applyAlignment="1">
      <alignment horizontal="center" vertical="center" wrapText="1"/>
    </xf>
    <xf numFmtId="0" fontId="59" fillId="0" borderId="44" xfId="0" applyFont="1" applyBorder="1" applyAlignment="1">
      <alignment vertical="center" wrapText="1"/>
    </xf>
    <xf numFmtId="174" fontId="55" fillId="0" borderId="45" xfId="0" applyNumberFormat="1" applyFont="1" applyBorder="1" applyAlignment="1">
      <alignment horizontal="center" vertical="center"/>
    </xf>
    <xf numFmtId="174" fontId="55" fillId="0" borderId="25" xfId="0" applyNumberFormat="1" applyFont="1" applyBorder="1" applyAlignment="1">
      <alignment horizontal="center" vertical="center"/>
    </xf>
    <xf numFmtId="174" fontId="55" fillId="0" borderId="26" xfId="0" applyNumberFormat="1" applyFont="1" applyBorder="1" applyAlignment="1">
      <alignment horizontal="center" vertical="center"/>
    </xf>
    <xf numFmtId="0" fontId="60" fillId="0" borderId="44" xfId="0" applyFont="1" applyBorder="1" applyAlignment="1">
      <alignment vertical="center" wrapText="1"/>
    </xf>
    <xf numFmtId="174" fontId="55" fillId="0" borderId="27" xfId="0" applyNumberFormat="1" applyFont="1" applyBorder="1" applyAlignment="1">
      <alignment horizontal="center" vertical="center"/>
    </xf>
    <xf numFmtId="174" fontId="55" fillId="0" borderId="28" xfId="0" applyNumberFormat="1" applyFont="1" applyBorder="1" applyAlignment="1">
      <alignment horizontal="center" vertical="center"/>
    </xf>
    <xf numFmtId="174" fontId="55" fillId="0" borderId="40" xfId="0" applyNumberFormat="1" applyFont="1" applyBorder="1" applyAlignment="1">
      <alignment horizontal="center" vertical="center"/>
    </xf>
    <xf numFmtId="10" fontId="55" fillId="0" borderId="27" xfId="0" applyNumberFormat="1" applyFont="1" applyBorder="1" applyAlignment="1">
      <alignment horizontal="center" vertical="center"/>
    </xf>
    <xf numFmtId="10" fontId="55" fillId="0" borderId="28" xfId="0" applyNumberFormat="1" applyFont="1" applyBorder="1" applyAlignment="1">
      <alignment horizontal="center" vertical="center"/>
    </xf>
    <xf numFmtId="10" fontId="55" fillId="0" borderId="40" xfId="0" applyNumberFormat="1" applyFont="1" applyBorder="1" applyAlignment="1">
      <alignment horizontal="center" vertical="center"/>
    </xf>
    <xf numFmtId="0" fontId="59" fillId="0" borderId="44" xfId="0" applyFont="1" applyBorder="1" applyAlignment="1">
      <alignment horizontal="left" vertical="center" wrapText="1"/>
    </xf>
    <xf numFmtId="174" fontId="55" fillId="0" borderId="46" xfId="0" applyNumberFormat="1" applyFont="1" applyBorder="1" applyAlignment="1">
      <alignment horizontal="center" vertical="center"/>
    </xf>
    <xf numFmtId="0" fontId="60" fillId="0" borderId="47" xfId="0" applyFont="1" applyBorder="1" applyAlignment="1">
      <alignment vertical="center" wrapText="1"/>
    </xf>
    <xf numFmtId="174" fontId="55" fillId="0" borderId="29" xfId="0" applyNumberFormat="1" applyFont="1" applyBorder="1" applyAlignment="1">
      <alignment horizontal="center" vertical="center"/>
    </xf>
    <xf numFmtId="174" fontId="55" fillId="0" borderId="30" xfId="0" applyNumberFormat="1" applyFont="1" applyBorder="1" applyAlignment="1">
      <alignment horizontal="center" vertical="center"/>
    </xf>
    <xf numFmtId="174" fontId="55" fillId="0" borderId="48" xfId="0" applyNumberFormat="1" applyFont="1" applyBorder="1" applyAlignment="1">
      <alignment horizontal="center" vertical="center"/>
    </xf>
    <xf numFmtId="174" fontId="55" fillId="0" borderId="49" xfId="0" applyNumberFormat="1" applyFont="1" applyBorder="1" applyAlignment="1">
      <alignment horizontal="center" vertical="center"/>
    </xf>
    <xf numFmtId="0" fontId="61" fillId="0" borderId="0" xfId="0" applyFont="1" applyAlignment="1">
      <alignment wrapText="1"/>
    </xf>
    <xf numFmtId="177" fontId="62" fillId="0" borderId="0" xfId="0" applyNumberFormat="1" applyFont="1" applyAlignment="1">
      <alignment/>
    </xf>
    <xf numFmtId="177" fontId="61" fillId="0" borderId="0" xfId="0" applyNumberFormat="1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right"/>
    </xf>
    <xf numFmtId="0" fontId="53" fillId="0" borderId="0" xfId="0" applyFont="1" applyAlignment="1">
      <alignment/>
    </xf>
    <xf numFmtId="0" fontId="52" fillId="0" borderId="29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52" fillId="0" borderId="48" xfId="0" applyFont="1" applyBorder="1" applyAlignment="1">
      <alignment horizontal="center"/>
    </xf>
    <xf numFmtId="0" fontId="52" fillId="0" borderId="50" xfId="0" applyFont="1" applyBorder="1" applyAlignment="1">
      <alignment horizontal="center"/>
    </xf>
    <xf numFmtId="0" fontId="52" fillId="0" borderId="51" xfId="0" applyFont="1" applyBorder="1" applyAlignment="1">
      <alignment horizontal="center"/>
    </xf>
    <xf numFmtId="0" fontId="52" fillId="0" borderId="50" xfId="62" applyFont="1" applyBorder="1" applyAlignment="1">
      <alignment horizontal="center" vertical="center"/>
      <protection/>
    </xf>
    <xf numFmtId="0" fontId="52" fillId="0" borderId="52" xfId="62" applyFont="1" applyBorder="1" applyAlignment="1">
      <alignment horizontal="center" vertical="center"/>
      <protection/>
    </xf>
    <xf numFmtId="174" fontId="52" fillId="0" borderId="53" xfId="0" applyNumberFormat="1" applyFont="1" applyBorder="1" applyAlignment="1">
      <alignment horizontal="center" vertical="center"/>
    </xf>
    <xf numFmtId="174" fontId="52" fillId="0" borderId="54" xfId="0" applyNumberFormat="1" applyFont="1" applyBorder="1" applyAlignment="1">
      <alignment horizontal="center" vertical="center"/>
    </xf>
    <xf numFmtId="174" fontId="52" fillId="0" borderId="55" xfId="0" applyNumberFormat="1" applyFont="1" applyBorder="1" applyAlignment="1">
      <alignment horizontal="center" vertical="center"/>
    </xf>
    <xf numFmtId="174" fontId="52" fillId="0" borderId="27" xfId="0" applyNumberFormat="1" applyFont="1" applyBorder="1" applyAlignment="1">
      <alignment horizontal="center" vertical="center"/>
    </xf>
    <xf numFmtId="174" fontId="52" fillId="0" borderId="28" xfId="0" applyNumberFormat="1" applyFont="1" applyBorder="1" applyAlignment="1">
      <alignment horizontal="center" vertical="center"/>
    </xf>
    <xf numFmtId="174" fontId="52" fillId="0" borderId="40" xfId="0" applyNumberFormat="1" applyFont="1" applyBorder="1" applyAlignment="1">
      <alignment horizontal="center" vertical="center"/>
    </xf>
    <xf numFmtId="174" fontId="52" fillId="0" borderId="56" xfId="0" applyNumberFormat="1" applyFont="1" applyBorder="1" applyAlignment="1">
      <alignment horizontal="center" vertical="center"/>
    </xf>
    <xf numFmtId="174" fontId="52" fillId="0" borderId="57" xfId="0" applyNumberFormat="1" applyFont="1" applyBorder="1" applyAlignment="1">
      <alignment horizontal="center" vertical="center"/>
    </xf>
    <xf numFmtId="174" fontId="52" fillId="0" borderId="58" xfId="0" applyNumberFormat="1" applyFont="1" applyBorder="1" applyAlignment="1">
      <alignment horizontal="center" vertical="center"/>
    </xf>
    <xf numFmtId="174" fontId="52" fillId="0" borderId="50" xfId="0" applyNumberFormat="1" applyFont="1" applyBorder="1" applyAlignment="1">
      <alignment horizontal="center" vertical="center"/>
    </xf>
    <xf numFmtId="174" fontId="52" fillId="0" borderId="52" xfId="0" applyNumberFormat="1" applyFont="1" applyBorder="1" applyAlignment="1">
      <alignment horizontal="center" vertical="center"/>
    </xf>
    <xf numFmtId="174" fontId="52" fillId="0" borderId="51" xfId="0" applyNumberFormat="1" applyFont="1" applyBorder="1" applyAlignment="1">
      <alignment horizontal="center" vertical="center"/>
    </xf>
    <xf numFmtId="49" fontId="52" fillId="0" borderId="0" xfId="0" applyNumberFormat="1" applyFont="1" applyAlignment="1">
      <alignment/>
    </xf>
    <xf numFmtId="0" fontId="52" fillId="0" borderId="55" xfId="0" applyFont="1" applyBorder="1" applyAlignment="1">
      <alignment horizontal="center" vertical="center"/>
    </xf>
    <xf numFmtId="0" fontId="52" fillId="0" borderId="40" xfId="0" applyFont="1" applyBorder="1" applyAlignment="1">
      <alignment horizontal="center" vertical="center"/>
    </xf>
    <xf numFmtId="0" fontId="52" fillId="0" borderId="40" xfId="0" applyFont="1" applyBorder="1" applyAlignment="1">
      <alignment horizontal="center" vertical="center" wrapText="1"/>
    </xf>
    <xf numFmtId="0" fontId="52" fillId="0" borderId="58" xfId="0" applyFont="1" applyBorder="1" applyAlignment="1">
      <alignment horizontal="center" vertical="center"/>
    </xf>
    <xf numFmtId="0" fontId="52" fillId="0" borderId="51" xfId="0" applyFont="1" applyBorder="1" applyAlignment="1">
      <alignment horizontal="center" vertical="center"/>
    </xf>
    <xf numFmtId="49" fontId="52" fillId="0" borderId="53" xfId="0" applyNumberFormat="1" applyFont="1" applyBorder="1" applyAlignment="1">
      <alignment horizontal="center" vertical="center"/>
    </xf>
    <xf numFmtId="0" fontId="52" fillId="0" borderId="59" xfId="0" applyFont="1" applyBorder="1" applyAlignment="1">
      <alignment horizontal="left" vertical="center"/>
    </xf>
    <xf numFmtId="0" fontId="52" fillId="0" borderId="60" xfId="0" applyFont="1" applyBorder="1" applyAlignment="1">
      <alignment horizontal="left" vertical="center"/>
    </xf>
    <xf numFmtId="49" fontId="52" fillId="0" borderId="27" xfId="0" applyNumberFormat="1" applyFont="1" applyBorder="1" applyAlignment="1">
      <alignment horizontal="center" vertical="center"/>
    </xf>
    <xf numFmtId="0" fontId="52" fillId="0" borderId="46" xfId="0" applyFont="1" applyBorder="1" applyAlignment="1">
      <alignment horizontal="left" vertical="center"/>
    </xf>
    <xf numFmtId="0" fontId="52" fillId="0" borderId="61" xfId="0" applyFont="1" applyBorder="1" applyAlignment="1">
      <alignment horizontal="left" vertical="center"/>
    </xf>
    <xf numFmtId="0" fontId="52" fillId="0" borderId="62" xfId="0" applyFont="1" applyBorder="1" applyAlignment="1">
      <alignment vertical="center"/>
    </xf>
    <xf numFmtId="0" fontId="52" fillId="0" borderId="63" xfId="0" applyFont="1" applyBorder="1" applyAlignment="1">
      <alignment vertical="center"/>
    </xf>
    <xf numFmtId="0" fontId="52" fillId="0" borderId="64" xfId="0" applyFont="1" applyBorder="1" applyAlignment="1">
      <alignment vertical="center"/>
    </xf>
    <xf numFmtId="0" fontId="52" fillId="0" borderId="65" xfId="0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52" fillId="0" borderId="66" xfId="0" applyFont="1" applyBorder="1" applyAlignment="1">
      <alignment vertical="center"/>
    </xf>
    <xf numFmtId="0" fontId="52" fillId="0" borderId="59" xfId="0" applyFont="1" applyBorder="1" applyAlignment="1">
      <alignment vertical="center"/>
    </xf>
    <xf numFmtId="0" fontId="52" fillId="0" borderId="65" xfId="0" applyFont="1" applyBorder="1" applyAlignment="1">
      <alignment vertical="center"/>
    </xf>
    <xf numFmtId="0" fontId="52" fillId="0" borderId="60" xfId="0" applyFont="1" applyBorder="1" applyAlignment="1">
      <alignment vertical="center"/>
    </xf>
    <xf numFmtId="49" fontId="52" fillId="0" borderId="56" xfId="0" applyNumberFormat="1" applyFont="1" applyBorder="1" applyAlignment="1">
      <alignment horizontal="center" vertical="center"/>
    </xf>
    <xf numFmtId="0" fontId="52" fillId="0" borderId="62" xfId="0" applyFont="1" applyBorder="1" applyAlignment="1">
      <alignment horizontal="left" vertical="center"/>
    </xf>
    <xf numFmtId="0" fontId="52" fillId="0" borderId="63" xfId="0" applyFont="1" applyBorder="1" applyAlignment="1">
      <alignment horizontal="left" vertical="center"/>
    </xf>
    <xf numFmtId="49" fontId="52" fillId="0" borderId="50" xfId="0" applyNumberFormat="1" applyFont="1" applyBorder="1" applyAlignment="1">
      <alignment horizontal="center" vertical="center"/>
    </xf>
    <xf numFmtId="0" fontId="52" fillId="0" borderId="67" xfId="0" applyFont="1" applyBorder="1" applyAlignment="1">
      <alignment horizontal="left" vertical="center"/>
    </xf>
    <xf numFmtId="0" fontId="52" fillId="0" borderId="68" xfId="0" applyFont="1" applyBorder="1" applyAlignment="1">
      <alignment horizontal="left" vertical="center"/>
    </xf>
    <xf numFmtId="2" fontId="7" fillId="0" borderId="0" xfId="57" applyNumberFormat="1" applyFont="1">
      <alignment/>
      <protection/>
    </xf>
    <xf numFmtId="0" fontId="7" fillId="0" borderId="0" xfId="57" applyFont="1">
      <alignment/>
      <protection/>
    </xf>
    <xf numFmtId="0" fontId="7" fillId="0" borderId="0" xfId="57" applyFont="1" applyAlignment="1">
      <alignment horizontal="right"/>
      <protection/>
    </xf>
    <xf numFmtId="0" fontId="7" fillId="0" borderId="28" xfId="57" applyFont="1" applyBorder="1" applyAlignment="1">
      <alignment horizontal="center"/>
      <protection/>
    </xf>
    <xf numFmtId="2" fontId="7" fillId="0" borderId="28" xfId="57" applyNumberFormat="1" applyFont="1" applyBorder="1" applyAlignment="1">
      <alignment horizontal="center"/>
      <protection/>
    </xf>
    <xf numFmtId="2" fontId="27" fillId="0" borderId="28" xfId="57" applyNumberFormat="1" applyFont="1" applyBorder="1" applyAlignment="1">
      <alignment horizontal="center"/>
      <protection/>
    </xf>
    <xf numFmtId="0" fontId="27" fillId="0" borderId="28" xfId="57" applyFont="1" applyBorder="1" applyAlignment="1">
      <alignment horizontal="center"/>
      <protection/>
    </xf>
    <xf numFmtId="0" fontId="0" fillId="0" borderId="28" xfId="0" applyBorder="1" applyAlignment="1">
      <alignment horizontal="center" vertical="center" wrapText="1"/>
    </xf>
    <xf numFmtId="0" fontId="7" fillId="0" borderId="61" xfId="57" applyFont="1" applyBorder="1" applyAlignment="1">
      <alignment horizontal="center" vertical="center" wrapText="1"/>
      <protection/>
    </xf>
    <xf numFmtId="0" fontId="7" fillId="0" borderId="57" xfId="57" applyFont="1" applyBorder="1" applyAlignment="1">
      <alignment horizontal="center" vertical="center" wrapText="1"/>
      <protection/>
    </xf>
    <xf numFmtId="0" fontId="7" fillId="0" borderId="54" xfId="57" applyFont="1" applyBorder="1" applyAlignment="1">
      <alignment horizontal="center" vertical="center" wrapText="1"/>
      <protection/>
    </xf>
    <xf numFmtId="2" fontId="7" fillId="0" borderId="57" xfId="57" applyNumberFormat="1" applyFont="1" applyBorder="1" applyAlignment="1">
      <alignment horizontal="center" vertical="center" wrapText="1"/>
      <protection/>
    </xf>
    <xf numFmtId="2" fontId="7" fillId="0" borderId="54" xfId="57" applyNumberFormat="1" applyFont="1" applyBorder="1" applyAlignment="1">
      <alignment horizontal="center" vertical="center" wrapText="1"/>
      <protection/>
    </xf>
    <xf numFmtId="0" fontId="29" fillId="0" borderId="69" xfId="0" applyFont="1" applyBorder="1" applyAlignment="1">
      <alignment horizontal="center" vertical="center" wrapText="1"/>
    </xf>
    <xf numFmtId="0" fontId="29" fillId="0" borderId="61" xfId="0" applyFont="1" applyBorder="1" applyAlignment="1">
      <alignment horizontal="center" vertical="center" wrapText="1"/>
    </xf>
    <xf numFmtId="49" fontId="9" fillId="0" borderId="0" xfId="0" applyNumberFormat="1" applyFont="1" applyAlignment="1">
      <alignment/>
    </xf>
    <xf numFmtId="0" fontId="21" fillId="0" borderId="0" xfId="0" applyFont="1" applyAlignment="1">
      <alignment wrapText="1"/>
    </xf>
    <xf numFmtId="0" fontId="0" fillId="0" borderId="28" xfId="0" applyBorder="1" applyAlignment="1">
      <alignment/>
    </xf>
    <xf numFmtId="0" fontId="0" fillId="0" borderId="28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2" fillId="0" borderId="45" xfId="59" applyFont="1" applyBorder="1" applyAlignment="1">
      <alignment horizontal="center" vertical="center" wrapText="1"/>
      <protection/>
    </xf>
    <xf numFmtId="0" fontId="52" fillId="0" borderId="25" xfId="59" applyFont="1" applyBorder="1" applyAlignment="1">
      <alignment vertical="center" wrapText="1"/>
      <protection/>
    </xf>
    <xf numFmtId="0" fontId="52" fillId="0" borderId="25" xfId="59" applyFont="1" applyBorder="1" applyAlignment="1">
      <alignment horizontal="center" vertical="top" wrapText="1"/>
      <protection/>
    </xf>
    <xf numFmtId="0" fontId="65" fillId="0" borderId="0" xfId="57" applyAlignment="1">
      <alignment horizontal="center" vertical="center" wrapText="1"/>
      <protection/>
    </xf>
    <xf numFmtId="177" fontId="83" fillId="0" borderId="0" xfId="57" applyNumberFormat="1" applyFont="1" applyAlignment="1">
      <alignment horizontal="center" vertical="center" wrapText="1"/>
      <protection/>
    </xf>
    <xf numFmtId="177" fontId="83" fillId="0" borderId="28" xfId="57" applyNumberFormat="1" applyFont="1" applyBorder="1" applyAlignment="1">
      <alignment horizontal="center" vertical="center" wrapText="1"/>
      <protection/>
    </xf>
    <xf numFmtId="1" fontId="83" fillId="0" borderId="28" xfId="57" applyNumberFormat="1" applyFont="1" applyBorder="1" applyAlignment="1">
      <alignment horizontal="center" vertical="center" wrapText="1"/>
      <protection/>
    </xf>
    <xf numFmtId="177" fontId="83" fillId="0" borderId="28" xfId="57" applyNumberFormat="1" applyFont="1" applyBorder="1" applyAlignment="1">
      <alignment horizontal="left" vertical="center" wrapText="1"/>
      <protection/>
    </xf>
    <xf numFmtId="174" fontId="83" fillId="0" borderId="28" xfId="57" applyNumberFormat="1" applyFont="1" applyBorder="1" applyAlignment="1">
      <alignment horizontal="center" vertical="center" wrapText="1"/>
      <protection/>
    </xf>
    <xf numFmtId="177" fontId="86" fillId="0" borderId="28" xfId="57" applyNumberFormat="1" applyFont="1" applyBorder="1" applyAlignment="1">
      <alignment horizontal="center" vertical="center" wrapText="1"/>
      <protection/>
    </xf>
    <xf numFmtId="2" fontId="86" fillId="0" borderId="28" xfId="57" applyNumberFormat="1" applyFont="1" applyBorder="1" applyAlignment="1">
      <alignment horizontal="center" vertical="center" wrapText="1"/>
      <protection/>
    </xf>
    <xf numFmtId="49" fontId="83" fillId="0" borderId="28" xfId="57" applyNumberFormat="1" applyFont="1" applyBorder="1" applyAlignment="1">
      <alignment horizontal="center" vertical="center" wrapText="1"/>
      <protection/>
    </xf>
    <xf numFmtId="49" fontId="86" fillId="0" borderId="28" xfId="57" applyNumberFormat="1" applyFont="1" applyBorder="1" applyAlignment="1">
      <alignment horizontal="center" vertical="center" wrapText="1"/>
      <protection/>
    </xf>
    <xf numFmtId="174" fontId="30" fillId="0" borderId="28" xfId="0" applyNumberFormat="1" applyFont="1" applyBorder="1" applyAlignment="1">
      <alignment/>
    </xf>
    <xf numFmtId="0" fontId="31" fillId="0" borderId="28" xfId="0" applyFont="1" applyBorder="1" applyAlignment="1">
      <alignment horizontal="center" vertical="center" wrapText="1"/>
    </xf>
    <xf numFmtId="0" fontId="0" fillId="0" borderId="70" xfId="0" applyFill="1" applyBorder="1" applyAlignment="1">
      <alignment/>
    </xf>
    <xf numFmtId="174" fontId="56" fillId="0" borderId="40" xfId="0" applyNumberFormat="1" applyFont="1" applyBorder="1" applyAlignment="1">
      <alignment horizontal="center"/>
    </xf>
    <xf numFmtId="174" fontId="55" fillId="0" borderId="45" xfId="0" applyNumberFormat="1" applyFont="1" applyFill="1" applyBorder="1" applyAlignment="1">
      <alignment horizontal="center" vertical="center"/>
    </xf>
    <xf numFmtId="174" fontId="55" fillId="0" borderId="25" xfId="0" applyNumberFormat="1" applyFont="1" applyFill="1" applyBorder="1" applyAlignment="1">
      <alignment horizontal="center" vertical="center"/>
    </xf>
    <xf numFmtId="174" fontId="55" fillId="0" borderId="26" xfId="0" applyNumberFormat="1" applyFont="1" applyFill="1" applyBorder="1" applyAlignment="1">
      <alignment horizontal="center" vertical="center"/>
    </xf>
    <xf numFmtId="174" fontId="55" fillId="0" borderId="28" xfId="0" applyNumberFormat="1" applyFont="1" applyFill="1" applyBorder="1" applyAlignment="1">
      <alignment horizontal="center" vertical="center"/>
    </xf>
    <xf numFmtId="174" fontId="55" fillId="0" borderId="40" xfId="0" applyNumberFormat="1" applyFont="1" applyFill="1" applyBorder="1" applyAlignment="1">
      <alignment horizontal="center" vertical="center"/>
    </xf>
    <xf numFmtId="174" fontId="55" fillId="0" borderId="27" xfId="0" applyNumberFormat="1" applyFont="1" applyFill="1" applyBorder="1" applyAlignment="1">
      <alignment horizontal="center" vertical="center"/>
    </xf>
    <xf numFmtId="0" fontId="85" fillId="0" borderId="0" xfId="0" applyFont="1" applyFill="1" applyAlignment="1">
      <alignment/>
    </xf>
    <xf numFmtId="10" fontId="55" fillId="0" borderId="27" xfId="0" applyNumberFormat="1" applyFont="1" applyFill="1" applyBorder="1" applyAlignment="1">
      <alignment horizontal="center" vertical="center"/>
    </xf>
    <xf numFmtId="10" fontId="55" fillId="0" borderId="28" xfId="0" applyNumberFormat="1" applyFont="1" applyFill="1" applyBorder="1" applyAlignment="1">
      <alignment horizontal="center" vertical="center"/>
    </xf>
    <xf numFmtId="10" fontId="55" fillId="0" borderId="40" xfId="0" applyNumberFormat="1" applyFont="1" applyFill="1" applyBorder="1" applyAlignment="1">
      <alignment horizontal="center" vertical="center"/>
    </xf>
    <xf numFmtId="174" fontId="55" fillId="0" borderId="46" xfId="0" applyNumberFormat="1" applyFont="1" applyFill="1" applyBorder="1" applyAlignment="1">
      <alignment horizontal="center" vertical="center"/>
    </xf>
    <xf numFmtId="174" fontId="55" fillId="0" borderId="29" xfId="0" applyNumberFormat="1" applyFont="1" applyFill="1" applyBorder="1" applyAlignment="1">
      <alignment horizontal="center" vertical="center"/>
    </xf>
    <xf numFmtId="174" fontId="55" fillId="0" borderId="30" xfId="0" applyNumberFormat="1" applyFont="1" applyFill="1" applyBorder="1" applyAlignment="1">
      <alignment horizontal="center" vertical="center"/>
    </xf>
    <xf numFmtId="174" fontId="55" fillId="0" borderId="48" xfId="0" applyNumberFormat="1" applyFont="1" applyFill="1" applyBorder="1" applyAlignment="1">
      <alignment horizontal="center" vertical="center"/>
    </xf>
    <xf numFmtId="174" fontId="55" fillId="0" borderId="49" xfId="0" applyNumberFormat="1" applyFont="1" applyFill="1" applyBorder="1" applyAlignment="1">
      <alignment horizontal="center" vertical="center"/>
    </xf>
    <xf numFmtId="174" fontId="52" fillId="0" borderId="28" xfId="59" applyNumberFormat="1" applyFont="1" applyBorder="1" applyAlignment="1">
      <alignment horizontal="center" vertical="center"/>
      <protection/>
    </xf>
    <xf numFmtId="177" fontId="52" fillId="0" borderId="28" xfId="59" applyNumberFormat="1" applyFont="1" applyBorder="1" applyAlignment="1">
      <alignment horizontal="center" vertical="center"/>
      <protection/>
    </xf>
    <xf numFmtId="177" fontId="53" fillId="0" borderId="28" xfId="59" applyNumberFormat="1" applyFont="1" applyBorder="1" applyAlignment="1">
      <alignment horizontal="center" vertical="center"/>
      <protection/>
    </xf>
    <xf numFmtId="174" fontId="53" fillId="0" borderId="40" xfId="59" applyNumberFormat="1" applyFont="1" applyBorder="1" applyAlignment="1">
      <alignment horizontal="center" vertical="center"/>
      <protection/>
    </xf>
    <xf numFmtId="174" fontId="52" fillId="0" borderId="28" xfId="59" applyNumberFormat="1" applyFont="1" applyBorder="1" applyAlignment="1" applyProtection="1">
      <alignment horizontal="center" vertical="center"/>
      <protection locked="0"/>
    </xf>
    <xf numFmtId="174" fontId="53" fillId="0" borderId="28" xfId="59" applyNumberFormat="1" applyFont="1" applyBorder="1" applyAlignment="1" applyProtection="1">
      <alignment horizontal="center" vertical="center"/>
      <protection locked="0"/>
    </xf>
    <xf numFmtId="174" fontId="53" fillId="0" borderId="40" xfId="59" applyNumberFormat="1" applyFont="1" applyBorder="1" applyAlignment="1" applyProtection="1">
      <alignment horizontal="center" vertical="center"/>
      <protection locked="0"/>
    </xf>
    <xf numFmtId="2" fontId="52" fillId="0" borderId="28" xfId="59" applyNumberFormat="1" applyFont="1" applyBorder="1" applyAlignment="1" applyProtection="1">
      <alignment horizontal="center" vertical="center"/>
      <protection locked="0"/>
    </xf>
    <xf numFmtId="2" fontId="53" fillId="0" borderId="28" xfId="59" applyNumberFormat="1" applyFont="1" applyBorder="1" applyAlignment="1" applyProtection="1">
      <alignment horizontal="center" vertical="center"/>
      <protection locked="0"/>
    </xf>
    <xf numFmtId="2" fontId="53" fillId="0" borderId="40" xfId="59" applyNumberFormat="1" applyFont="1" applyBorder="1" applyAlignment="1" applyProtection="1">
      <alignment horizontal="center" vertical="center"/>
      <protection locked="0"/>
    </xf>
    <xf numFmtId="177" fontId="52" fillId="0" borderId="28" xfId="59" applyNumberFormat="1" applyFont="1" applyBorder="1" applyAlignment="1" applyProtection="1">
      <alignment horizontal="center" vertical="center"/>
      <protection locked="0"/>
    </xf>
    <xf numFmtId="174" fontId="52" fillId="0" borderId="25" xfId="59" applyNumberFormat="1" applyFont="1" applyBorder="1" applyAlignment="1" applyProtection="1">
      <alignment horizontal="center" vertical="center" wrapText="1"/>
      <protection locked="0"/>
    </xf>
    <xf numFmtId="174" fontId="53" fillId="0" borderId="25" xfId="59" applyNumberFormat="1" applyFont="1" applyBorder="1" applyAlignment="1" applyProtection="1">
      <alignment horizontal="center" vertical="center" wrapText="1"/>
      <protection locked="0"/>
    </xf>
    <xf numFmtId="174" fontId="53" fillId="0" borderId="26" xfId="59" applyNumberFormat="1" applyFont="1" applyBorder="1" applyAlignment="1" applyProtection="1">
      <alignment horizontal="center" vertical="center" wrapText="1"/>
      <protection locked="0"/>
    </xf>
    <xf numFmtId="174" fontId="53" fillId="0" borderId="28" xfId="59" applyNumberFormat="1" applyFont="1" applyBorder="1" applyAlignment="1">
      <alignment horizontal="center" vertical="center"/>
      <protection/>
    </xf>
    <xf numFmtId="174" fontId="52" fillId="0" borderId="30" xfId="59" applyNumberFormat="1" applyFont="1" applyBorder="1" applyAlignment="1">
      <alignment horizontal="center" vertical="center"/>
      <protection/>
    </xf>
    <xf numFmtId="174" fontId="53" fillId="0" borderId="30" xfId="59" applyNumberFormat="1" applyFont="1" applyBorder="1" applyAlignment="1">
      <alignment horizontal="center" vertical="center"/>
      <protection/>
    </xf>
    <xf numFmtId="174" fontId="52" fillId="0" borderId="28" xfId="59" applyNumberFormat="1" applyFont="1" applyBorder="1" applyAlignment="1" applyProtection="1">
      <alignment horizontal="center" vertical="center" wrapText="1"/>
      <protection locked="0"/>
    </xf>
    <xf numFmtId="174" fontId="53" fillId="0" borderId="28" xfId="59" applyNumberFormat="1" applyFont="1" applyBorder="1" applyAlignment="1" applyProtection="1">
      <alignment horizontal="center" vertical="center" wrapText="1"/>
      <protection locked="0"/>
    </xf>
    <xf numFmtId="174" fontId="53" fillId="0" borderId="40" xfId="59" applyNumberFormat="1" applyFont="1" applyBorder="1" applyAlignment="1" applyProtection="1">
      <alignment horizontal="center" vertical="center" wrapText="1"/>
      <protection locked="0"/>
    </xf>
    <xf numFmtId="184" fontId="53" fillId="0" borderId="40" xfId="72" applyNumberFormat="1" applyFont="1" applyBorder="1" applyAlignment="1">
      <alignment horizontal="center" vertical="center"/>
    </xf>
    <xf numFmtId="184" fontId="53" fillId="0" borderId="48" xfId="72" applyNumberFormat="1" applyFont="1" applyBorder="1" applyAlignment="1">
      <alignment horizontal="center" vertical="center"/>
    </xf>
    <xf numFmtId="177" fontId="52" fillId="0" borderId="25" xfId="59" applyNumberFormat="1" applyFont="1" applyBorder="1" applyAlignment="1" applyProtection="1">
      <alignment horizontal="center" vertical="center" wrapText="1"/>
      <protection locked="0"/>
    </xf>
    <xf numFmtId="0" fontId="52" fillId="0" borderId="30" xfId="59" applyFont="1" applyBorder="1" applyAlignment="1">
      <alignment horizontal="center" vertical="top" wrapText="1"/>
      <protection/>
    </xf>
    <xf numFmtId="174" fontId="52" fillId="0" borderId="30" xfId="59" applyNumberFormat="1" applyFont="1" applyBorder="1" applyAlignment="1" applyProtection="1">
      <alignment horizontal="center" vertical="center"/>
      <protection locked="0"/>
    </xf>
    <xf numFmtId="177" fontId="52" fillId="0" borderId="30" xfId="59" applyNumberFormat="1" applyFont="1" applyBorder="1" applyAlignment="1" applyProtection="1">
      <alignment horizontal="center" vertical="center"/>
      <protection locked="0"/>
    </xf>
    <xf numFmtId="174" fontId="53" fillId="0" borderId="30" xfId="59" applyNumberFormat="1" applyFont="1" applyBorder="1" applyAlignment="1" applyProtection="1">
      <alignment horizontal="center" vertical="center"/>
      <protection locked="0"/>
    </xf>
    <xf numFmtId="174" fontId="53" fillId="0" borderId="48" xfId="59" applyNumberFormat="1" applyFont="1" applyBorder="1" applyAlignment="1" applyProtection="1">
      <alignment horizontal="center" vertical="center"/>
      <protection locked="0"/>
    </xf>
    <xf numFmtId="0" fontId="85" fillId="0" borderId="28" xfId="0" applyFont="1" applyBorder="1" applyAlignment="1">
      <alignment horizontal="center" vertical="center" wrapText="1"/>
    </xf>
    <xf numFmtId="0" fontId="1" fillId="4" borderId="71" xfId="63" applyFont="1" applyFill="1" applyBorder="1" applyAlignment="1">
      <alignment horizontal="center" vertical="center" wrapText="1"/>
      <protection/>
    </xf>
    <xf numFmtId="0" fontId="1" fillId="4" borderId="72" xfId="63" applyFont="1" applyFill="1" applyBorder="1" applyAlignment="1">
      <alignment horizontal="center" vertical="center" wrapText="1"/>
      <protection/>
    </xf>
    <xf numFmtId="49" fontId="1" fillId="4" borderId="73" xfId="63" applyNumberFormat="1" applyFont="1" applyFill="1" applyBorder="1" applyAlignment="1">
      <alignment horizontal="center" vertical="center" wrapText="1"/>
      <protection/>
    </xf>
    <xf numFmtId="49" fontId="1" fillId="4" borderId="74" xfId="63" applyNumberFormat="1" applyFont="1" applyFill="1" applyBorder="1" applyAlignment="1">
      <alignment horizontal="center" vertical="center" wrapText="1"/>
      <protection/>
    </xf>
    <xf numFmtId="0" fontId="3" fillId="2" borderId="16" xfId="61" applyFont="1" applyFill="1" applyBorder="1" applyAlignment="1">
      <alignment horizontal="center" vertical="center" wrapText="1"/>
      <protection/>
    </xf>
    <xf numFmtId="0" fontId="3" fillId="2" borderId="75" xfId="61" applyFont="1" applyFill="1" applyBorder="1" applyAlignment="1">
      <alignment horizontal="center" vertical="center" wrapText="1"/>
      <protection/>
    </xf>
    <xf numFmtId="0" fontId="3" fillId="2" borderId="76" xfId="61" applyFont="1" applyFill="1" applyBorder="1" applyAlignment="1">
      <alignment horizontal="center" vertical="center" wrapText="1"/>
      <protection/>
    </xf>
    <xf numFmtId="0" fontId="1" fillId="4" borderId="71" xfId="61" applyFont="1" applyFill="1" applyBorder="1" applyAlignment="1">
      <alignment horizontal="center" vertical="center" wrapText="1"/>
      <protection/>
    </xf>
    <xf numFmtId="0" fontId="1" fillId="4" borderId="72" xfId="61" applyFont="1" applyFill="1" applyBorder="1" applyAlignment="1">
      <alignment horizontal="center" vertical="center" wrapText="1"/>
      <protection/>
    </xf>
    <xf numFmtId="0" fontId="3" fillId="4" borderId="77" xfId="63" applyFont="1" applyFill="1" applyBorder="1" applyAlignment="1">
      <alignment horizontal="center" vertical="center" wrapText="1"/>
      <protection/>
    </xf>
    <xf numFmtId="0" fontId="3" fillId="4" borderId="76" xfId="63" applyFont="1" applyFill="1" applyBorder="1" applyAlignment="1">
      <alignment horizontal="center" vertical="center" wrapText="1"/>
      <protection/>
    </xf>
    <xf numFmtId="14" fontId="1" fillId="32" borderId="78" xfId="63" applyNumberFormat="1" applyFont="1" applyFill="1" applyBorder="1" applyAlignment="1">
      <alignment horizontal="center" vertical="center" wrapText="1"/>
      <protection/>
    </xf>
    <xf numFmtId="49" fontId="1" fillId="34" borderId="79" xfId="63" applyNumberFormat="1" applyFont="1" applyFill="1" applyBorder="1" applyAlignment="1" applyProtection="1">
      <alignment horizontal="center" vertical="center" wrapText="1"/>
      <protection locked="0"/>
    </xf>
    <xf numFmtId="49" fontId="1" fillId="34" borderId="80" xfId="63" applyNumberFormat="1" applyFont="1" applyFill="1" applyBorder="1" applyAlignment="1" applyProtection="1">
      <alignment horizontal="center" vertical="center" wrapText="1"/>
      <protection locked="0"/>
    </xf>
    <xf numFmtId="49" fontId="1" fillId="34" borderId="79" xfId="61" applyNumberFormat="1" applyFont="1" applyFill="1" applyBorder="1" applyAlignment="1" applyProtection="1">
      <alignment horizontal="center" vertical="center" wrapText="1"/>
      <protection locked="0"/>
    </xf>
    <xf numFmtId="49" fontId="1" fillId="34" borderId="80" xfId="61" applyNumberFormat="1" applyFont="1" applyFill="1" applyBorder="1" applyAlignment="1" applyProtection="1">
      <alignment horizontal="center" vertical="center" wrapText="1"/>
      <protection locked="0"/>
    </xf>
    <xf numFmtId="49" fontId="1" fillId="4" borderId="71" xfId="63" applyNumberFormat="1" applyFont="1" applyFill="1" applyBorder="1" applyAlignment="1">
      <alignment horizontal="center" vertical="center" wrapText="1"/>
      <protection/>
    </xf>
    <xf numFmtId="49" fontId="1" fillId="4" borderId="72" xfId="63" applyNumberFormat="1" applyFont="1" applyFill="1" applyBorder="1" applyAlignment="1">
      <alignment horizontal="center" vertical="center" wrapText="1"/>
      <protection/>
    </xf>
    <xf numFmtId="49" fontId="1" fillId="32" borderId="78" xfId="63" applyNumberFormat="1" applyFont="1" applyFill="1" applyBorder="1" applyAlignment="1">
      <alignment horizontal="center" vertical="center" wrapText="1"/>
      <protection/>
    </xf>
    <xf numFmtId="0" fontId="1" fillId="35" borderId="71" xfId="63" applyFont="1" applyFill="1" applyBorder="1" applyAlignment="1" applyProtection="1">
      <alignment horizontal="center" vertical="center" wrapText="1"/>
      <protection locked="0"/>
    </xf>
    <xf numFmtId="0" fontId="1" fillId="35" borderId="72" xfId="63" applyFont="1" applyFill="1" applyBorder="1" applyAlignment="1" applyProtection="1">
      <alignment horizontal="center" vertical="center" wrapText="1"/>
      <protection locked="0"/>
    </xf>
    <xf numFmtId="49" fontId="1" fillId="4" borderId="71" xfId="63" applyNumberFormat="1" applyFont="1" applyFill="1" applyBorder="1" applyAlignment="1" applyProtection="1">
      <alignment horizontal="center" vertical="center" wrapText="1"/>
      <protection locked="0"/>
    </xf>
    <xf numFmtId="49" fontId="1" fillId="4" borderId="72" xfId="63" applyNumberFormat="1" applyFont="1" applyFill="1" applyBorder="1" applyAlignment="1" applyProtection="1">
      <alignment horizontal="center" vertical="center" wrapText="1"/>
      <protection locked="0"/>
    </xf>
    <xf numFmtId="0" fontId="3" fillId="32" borderId="81" xfId="61" applyFont="1" applyFill="1" applyBorder="1" applyAlignment="1">
      <alignment horizontal="center" vertical="center" wrapText="1"/>
      <protection/>
    </xf>
    <xf numFmtId="0" fontId="3" fillId="32" borderId="82" xfId="61" applyFont="1" applyFill="1" applyBorder="1" applyAlignment="1">
      <alignment horizontal="center" vertical="center" wrapText="1"/>
      <protection/>
    </xf>
    <xf numFmtId="0" fontId="3" fillId="32" borderId="83" xfId="61" applyFont="1" applyFill="1" applyBorder="1" applyAlignment="1">
      <alignment horizontal="center" vertical="center" wrapText="1"/>
      <protection/>
    </xf>
    <xf numFmtId="49" fontId="4" fillId="34" borderId="84" xfId="42" applyNumberFormat="1" applyFill="1" applyBorder="1" applyAlignment="1">
      <alignment horizontal="center" vertical="center" wrapText="1"/>
    </xf>
    <xf numFmtId="49" fontId="1" fillId="34" borderId="85" xfId="63" applyNumberFormat="1" applyFont="1" applyFill="1" applyBorder="1" applyAlignment="1" applyProtection="1">
      <alignment horizontal="center" vertical="center" wrapText="1"/>
      <protection locked="0"/>
    </xf>
    <xf numFmtId="49" fontId="1" fillId="34" borderId="84" xfId="61" applyNumberFormat="1" applyFont="1" applyFill="1" applyBorder="1" applyAlignment="1" applyProtection="1">
      <alignment horizontal="center" vertical="center" wrapText="1"/>
      <protection locked="0"/>
    </xf>
    <xf numFmtId="49" fontId="1" fillId="34" borderId="85" xfId="61" applyNumberFormat="1" applyFont="1" applyFill="1" applyBorder="1" applyAlignment="1" applyProtection="1">
      <alignment horizontal="center" vertical="center" wrapText="1"/>
      <protection locked="0"/>
    </xf>
    <xf numFmtId="0" fontId="53" fillId="0" borderId="86" xfId="59" applyFont="1" applyBorder="1" applyAlignment="1">
      <alignment horizontal="center" vertical="center" wrapText="1"/>
      <protection/>
    </xf>
    <xf numFmtId="0" fontId="53" fillId="0" borderId="87" xfId="59" applyFont="1" applyBorder="1" applyAlignment="1">
      <alignment horizontal="center" vertical="center" wrapText="1"/>
      <protection/>
    </xf>
    <xf numFmtId="0" fontId="53" fillId="0" borderId="88" xfId="59" applyFont="1" applyBorder="1" applyAlignment="1">
      <alignment horizontal="center" vertical="center" wrapText="1"/>
      <protection/>
    </xf>
    <xf numFmtId="0" fontId="16" fillId="0" borderId="0" xfId="59" applyFont="1" applyAlignment="1">
      <alignment horizontal="left" vertical="center" wrapText="1"/>
      <protection/>
    </xf>
    <xf numFmtId="0" fontId="53" fillId="0" borderId="0" xfId="59" applyFont="1" applyAlignment="1">
      <alignment horizontal="left" vertical="center" wrapText="1"/>
      <protection/>
    </xf>
    <xf numFmtId="0" fontId="52" fillId="0" borderId="89" xfId="59" applyFont="1" applyBorder="1" applyAlignment="1" applyProtection="1">
      <alignment horizontal="center"/>
      <protection locked="0"/>
    </xf>
    <xf numFmtId="0" fontId="52" fillId="0" borderId="89" xfId="59" applyFont="1" applyBorder="1" applyAlignment="1" applyProtection="1">
      <alignment horizontal="right"/>
      <protection locked="0"/>
    </xf>
    <xf numFmtId="0" fontId="52" fillId="0" borderId="67" xfId="0" applyFont="1" applyBorder="1" applyAlignment="1">
      <alignment horizontal="center"/>
    </xf>
    <xf numFmtId="0" fontId="52" fillId="0" borderId="87" xfId="0" applyFont="1" applyBorder="1" applyAlignment="1">
      <alignment horizontal="center"/>
    </xf>
    <xf numFmtId="0" fontId="52" fillId="0" borderId="68" xfId="0" applyFont="1" applyBorder="1" applyAlignment="1">
      <alignment horizontal="center"/>
    </xf>
    <xf numFmtId="0" fontId="52" fillId="0" borderId="65" xfId="0" applyFont="1" applyBorder="1" applyAlignment="1">
      <alignment horizontal="left" vertical="center" wrapText="1"/>
    </xf>
    <xf numFmtId="0" fontId="52" fillId="0" borderId="69" xfId="0" applyFont="1" applyBorder="1" applyAlignment="1">
      <alignment horizontal="left" vertical="center" wrapText="1"/>
    </xf>
    <xf numFmtId="0" fontId="52" fillId="0" borderId="23" xfId="0" applyFont="1" applyBorder="1" applyAlignment="1">
      <alignment horizontal="center" vertical="top" wrapText="1"/>
    </xf>
    <xf numFmtId="0" fontId="52" fillId="0" borderId="90" xfId="0" applyFont="1" applyBorder="1" applyAlignment="1">
      <alignment horizontal="center" vertical="top" wrapText="1"/>
    </xf>
    <xf numFmtId="0" fontId="52" fillId="0" borderId="91" xfId="0" applyFont="1" applyBorder="1" applyAlignment="1">
      <alignment horizontal="center" vertical="top"/>
    </xf>
    <xf numFmtId="0" fontId="52" fillId="0" borderId="92" xfId="0" applyFont="1" applyBorder="1" applyAlignment="1">
      <alignment horizontal="center" vertical="top"/>
    </xf>
    <xf numFmtId="0" fontId="52" fillId="0" borderId="93" xfId="0" applyFont="1" applyBorder="1" applyAlignment="1">
      <alignment horizontal="center" vertical="top"/>
    </xf>
    <xf numFmtId="0" fontId="52" fillId="0" borderId="94" xfId="0" applyFont="1" applyBorder="1" applyAlignment="1">
      <alignment horizontal="center" vertical="top"/>
    </xf>
    <xf numFmtId="0" fontId="52" fillId="0" borderId="89" xfId="0" applyFont="1" applyBorder="1" applyAlignment="1">
      <alignment horizontal="center" vertical="top"/>
    </xf>
    <xf numFmtId="0" fontId="52" fillId="0" borderId="95" xfId="0" applyFont="1" applyBorder="1" applyAlignment="1">
      <alignment horizontal="center" vertical="top"/>
    </xf>
    <xf numFmtId="49" fontId="52" fillId="0" borderId="56" xfId="0" applyNumberFormat="1" applyFont="1" applyBorder="1" applyAlignment="1">
      <alignment horizontal="center" vertical="center"/>
    </xf>
    <xf numFmtId="49" fontId="52" fillId="0" borderId="96" xfId="0" applyNumberFormat="1" applyFont="1" applyBorder="1" applyAlignment="1">
      <alignment horizontal="center" vertical="center"/>
    </xf>
    <xf numFmtId="49" fontId="52" fillId="0" borderId="53" xfId="0" applyNumberFormat="1" applyFont="1" applyBorder="1" applyAlignment="1">
      <alignment horizontal="center" vertical="center"/>
    </xf>
    <xf numFmtId="0" fontId="52" fillId="0" borderId="97" xfId="0" applyFont="1" applyBorder="1" applyAlignment="1">
      <alignment vertical="center" wrapText="1"/>
    </xf>
    <xf numFmtId="0" fontId="20" fillId="0" borderId="0" xfId="0" applyFont="1" applyAlignment="1">
      <alignment horizontal="left" wrapText="1"/>
    </xf>
    <xf numFmtId="0" fontId="52" fillId="0" borderId="98" xfId="0" applyFont="1" applyBorder="1" applyAlignment="1">
      <alignment horizontal="center" vertical="top" wrapText="1"/>
    </xf>
    <xf numFmtId="0" fontId="52" fillId="0" borderId="99" xfId="0" applyFont="1" applyBorder="1" applyAlignment="1">
      <alignment horizontal="center" vertical="top" wrapText="1"/>
    </xf>
    <xf numFmtId="0" fontId="53" fillId="0" borderId="100" xfId="0" applyFont="1" applyBorder="1" applyAlignment="1">
      <alignment horizontal="center"/>
    </xf>
    <xf numFmtId="0" fontId="53" fillId="0" borderId="101" xfId="0" applyFont="1" applyBorder="1" applyAlignment="1">
      <alignment horizontal="center"/>
    </xf>
    <xf numFmtId="0" fontId="53" fillId="0" borderId="102" xfId="0" applyFont="1" applyBorder="1" applyAlignment="1">
      <alignment horizontal="center"/>
    </xf>
    <xf numFmtId="0" fontId="52" fillId="0" borderId="58" xfId="0" applyFont="1" applyBorder="1" applyAlignment="1">
      <alignment horizontal="center" vertical="center"/>
    </xf>
    <xf numFmtId="0" fontId="52" fillId="0" borderId="103" xfId="0" applyFont="1" applyBorder="1" applyAlignment="1">
      <alignment horizontal="center" vertical="center"/>
    </xf>
    <xf numFmtId="0" fontId="52" fillId="0" borderId="55" xfId="0" applyFont="1" applyBorder="1" applyAlignment="1">
      <alignment horizontal="center" vertical="center"/>
    </xf>
    <xf numFmtId="0" fontId="52" fillId="0" borderId="97" xfId="0" applyFont="1" applyBorder="1" applyAlignment="1">
      <alignment horizontal="left" vertical="center" wrapText="1"/>
    </xf>
    <xf numFmtId="0" fontId="52" fillId="0" borderId="87" xfId="0" applyFont="1" applyBorder="1" applyAlignment="1">
      <alignment horizontal="left" vertical="center" wrapText="1"/>
    </xf>
    <xf numFmtId="0" fontId="56" fillId="0" borderId="104" xfId="0" applyFont="1" applyBorder="1" applyAlignment="1">
      <alignment horizontal="center" vertical="center" wrapText="1"/>
    </xf>
    <xf numFmtId="0" fontId="55" fillId="0" borderId="105" xfId="0" applyFont="1" applyBorder="1" applyAlignment="1">
      <alignment/>
    </xf>
    <xf numFmtId="0" fontId="55" fillId="0" borderId="106" xfId="0" applyFont="1" applyBorder="1" applyAlignment="1">
      <alignment/>
    </xf>
    <xf numFmtId="0" fontId="56" fillId="0" borderId="107" xfId="0" applyFont="1" applyBorder="1" applyAlignment="1">
      <alignment horizontal="center" vertical="center"/>
    </xf>
    <xf numFmtId="0" fontId="55" fillId="0" borderId="108" xfId="0" applyFont="1" applyBorder="1" applyAlignment="1">
      <alignment/>
    </xf>
    <xf numFmtId="0" fontId="56" fillId="0" borderId="109" xfId="0" applyFont="1" applyBorder="1" applyAlignment="1">
      <alignment horizontal="center" vertical="center" wrapText="1"/>
    </xf>
    <xf numFmtId="0" fontId="55" fillId="0" borderId="110" xfId="0" applyFont="1" applyBorder="1" applyAlignment="1">
      <alignment/>
    </xf>
    <xf numFmtId="0" fontId="85" fillId="0" borderId="0" xfId="0" applyFont="1" applyAlignment="1">
      <alignment horizontal="center" wrapText="1"/>
    </xf>
    <xf numFmtId="0" fontId="53" fillId="0" borderId="0" xfId="59" applyFont="1" applyAlignment="1">
      <alignment horizontal="center" vertical="center" wrapText="1"/>
      <protection/>
    </xf>
    <xf numFmtId="0" fontId="29" fillId="0" borderId="46" xfId="0" applyFont="1" applyBorder="1" applyAlignment="1">
      <alignment horizontal="center" vertical="center" wrapText="1"/>
    </xf>
    <xf numFmtId="0" fontId="29" fillId="0" borderId="69" xfId="0" applyFont="1" applyBorder="1" applyAlignment="1">
      <alignment horizontal="center" vertical="center" wrapText="1"/>
    </xf>
    <xf numFmtId="0" fontId="29" fillId="0" borderId="61" xfId="0" applyFont="1" applyBorder="1" applyAlignment="1">
      <alignment horizontal="center" vertical="center" wrapText="1"/>
    </xf>
    <xf numFmtId="0" fontId="26" fillId="0" borderId="0" xfId="57" applyFont="1" applyAlignment="1">
      <alignment horizontal="center"/>
      <protection/>
    </xf>
    <xf numFmtId="0" fontId="7" fillId="0" borderId="46" xfId="57" applyFont="1" applyBorder="1" applyAlignment="1">
      <alignment horizontal="center" vertical="center" wrapText="1"/>
      <protection/>
    </xf>
    <xf numFmtId="0" fontId="7" fillId="0" borderId="69" xfId="57" applyFont="1" applyBorder="1" applyAlignment="1">
      <alignment horizontal="center" vertical="center" wrapText="1"/>
      <protection/>
    </xf>
    <xf numFmtId="0" fontId="7" fillId="0" borderId="61" xfId="57" applyFont="1" applyBorder="1" applyAlignment="1">
      <alignment horizontal="center" vertical="center" wrapText="1"/>
      <protection/>
    </xf>
    <xf numFmtId="0" fontId="7" fillId="0" borderId="57" xfId="57" applyFont="1" applyBorder="1" applyAlignment="1">
      <alignment horizontal="center" vertical="center" wrapText="1"/>
      <protection/>
    </xf>
    <xf numFmtId="0" fontId="7" fillId="0" borderId="54" xfId="57" applyFont="1" applyBorder="1" applyAlignment="1">
      <alignment horizontal="center" vertical="center" wrapText="1"/>
      <protection/>
    </xf>
    <xf numFmtId="0" fontId="7" fillId="0" borderId="46" xfId="57" applyFont="1" applyBorder="1" applyAlignment="1">
      <alignment horizontal="center" wrapText="1"/>
      <protection/>
    </xf>
    <xf numFmtId="0" fontId="7" fillId="0" borderId="69" xfId="57" applyFont="1" applyBorder="1" applyAlignment="1">
      <alignment horizontal="center" wrapText="1"/>
      <protection/>
    </xf>
    <xf numFmtId="0" fontId="7" fillId="0" borderId="61" xfId="57" applyFont="1" applyBorder="1" applyAlignment="1">
      <alignment horizontal="center" wrapText="1"/>
      <protection/>
    </xf>
    <xf numFmtId="0" fontId="30" fillId="0" borderId="46" xfId="0" applyFont="1" applyBorder="1" applyAlignment="1">
      <alignment horizontal="center" vertical="center"/>
    </xf>
    <xf numFmtId="0" fontId="30" fillId="0" borderId="69" xfId="0" applyFont="1" applyBorder="1" applyAlignment="1">
      <alignment horizontal="center" vertical="center"/>
    </xf>
    <xf numFmtId="0" fontId="30" fillId="0" borderId="61" xfId="0" applyFont="1" applyBorder="1" applyAlignment="1">
      <alignment horizontal="center" vertical="center"/>
    </xf>
    <xf numFmtId="1" fontId="83" fillId="0" borderId="46" xfId="57" applyNumberFormat="1" applyFont="1" applyBorder="1" applyAlignment="1">
      <alignment horizontal="center" vertical="center" wrapText="1"/>
      <protection/>
    </xf>
    <xf numFmtId="1" fontId="83" fillId="0" borderId="69" xfId="57" applyNumberFormat="1" applyFont="1" applyBorder="1" applyAlignment="1">
      <alignment horizontal="center" vertical="center" wrapText="1"/>
      <protection/>
    </xf>
    <xf numFmtId="1" fontId="83" fillId="0" borderId="61" xfId="57" applyNumberFormat="1" applyFont="1" applyBorder="1" applyAlignment="1">
      <alignment horizontal="center" vertical="center" wrapText="1"/>
      <protection/>
    </xf>
    <xf numFmtId="177" fontId="83" fillId="0" borderId="57" xfId="57" applyNumberFormat="1" applyFont="1" applyBorder="1" applyAlignment="1">
      <alignment horizontal="left" vertical="center" wrapText="1"/>
      <protection/>
    </xf>
    <xf numFmtId="177" fontId="83" fillId="0" borderId="54" xfId="57" applyNumberFormat="1" applyFont="1" applyBorder="1" applyAlignment="1">
      <alignment horizontal="left" vertical="center" wrapText="1"/>
      <protection/>
    </xf>
    <xf numFmtId="177" fontId="83" fillId="0" borderId="46" xfId="57" applyNumberFormat="1" applyFont="1" applyBorder="1" applyAlignment="1">
      <alignment horizontal="center" vertical="center" wrapText="1"/>
      <protection/>
    </xf>
    <xf numFmtId="177" fontId="83" fillId="0" borderId="69" xfId="57" applyNumberFormat="1" applyFont="1" applyBorder="1" applyAlignment="1">
      <alignment horizontal="center" vertical="center" wrapText="1"/>
      <protection/>
    </xf>
    <xf numFmtId="0" fontId="65" fillId="0" borderId="69" xfId="57" applyBorder="1" applyAlignment="1">
      <alignment horizontal="center" vertical="center" wrapText="1"/>
      <protection/>
    </xf>
    <xf numFmtId="0" fontId="65" fillId="0" borderId="61" xfId="57" applyBorder="1" applyAlignment="1">
      <alignment horizontal="center" vertical="center" wrapText="1"/>
      <protection/>
    </xf>
    <xf numFmtId="177" fontId="86" fillId="0" borderId="0" xfId="57" applyNumberFormat="1" applyFont="1" applyAlignment="1">
      <alignment horizontal="center" vertical="center" wrapText="1"/>
      <protection/>
    </xf>
    <xf numFmtId="177" fontId="86" fillId="0" borderId="65" xfId="57" applyNumberFormat="1" applyFont="1" applyBorder="1" applyAlignment="1">
      <alignment horizontal="center" vertical="center" wrapText="1"/>
      <protection/>
    </xf>
    <xf numFmtId="177" fontId="83" fillId="0" borderId="57" xfId="57" applyNumberFormat="1" applyFont="1" applyBorder="1" applyAlignment="1">
      <alignment horizontal="center" vertical="center" wrapText="1"/>
      <protection/>
    </xf>
    <xf numFmtId="177" fontId="83" fillId="0" borderId="70" xfId="57" applyNumberFormat="1" applyFont="1" applyBorder="1" applyAlignment="1">
      <alignment horizontal="center" vertical="center" wrapText="1"/>
      <protection/>
    </xf>
    <xf numFmtId="177" fontId="83" fillId="0" borderId="54" xfId="57" applyNumberFormat="1" applyFont="1" applyBorder="1" applyAlignment="1">
      <alignment horizontal="center" vertical="center" wrapText="1"/>
      <protection/>
    </xf>
    <xf numFmtId="177" fontId="83" fillId="0" borderId="28" xfId="57" applyNumberFormat="1" applyFont="1" applyBorder="1" applyAlignment="1">
      <alignment horizontal="center" vertical="center" wrapText="1"/>
      <protection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2" xfId="55"/>
    <cellStyle name="Обычный 2 8" xfId="56"/>
    <cellStyle name="Обычный 21" xfId="57"/>
    <cellStyle name="Обычный 4 2" xfId="58"/>
    <cellStyle name="Обычный_FORM3.1" xfId="59"/>
    <cellStyle name="Обычный_PRIL1.ELECTR" xfId="60"/>
    <cellStyle name="Обычный_ЖКУ_проект3" xfId="61"/>
    <cellStyle name="Обычный_таблицы П1.3 П1.4" xfId="62"/>
    <cellStyle name="Обычный_форма 1 водопровод для орг_CALC.KV.4.78(v1.0)" xfId="63"/>
    <cellStyle name="Обычный_Форма 4 Станция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92;&#1086;&#1088;&#1084;&#1072;%203.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C02D~1\LOCALS~1\Temp\Rar$DI96.890\FORM3.1.2012(v1.0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na\&#1052;&#1086;&#1080;%20&#1076;&#1086;&#1082;&#1091;&#1084;&#1077;&#1085;&#1090;&#1099;\2013\&#1041;&#1072;&#1083;&#1072;&#1085;&#1089;&#1099;%202013\&#1082;&#1086;&#1088;&#1088;&#1077;&#1082;&#1090;&#1080;&#1088;&#1086;&#1074;&#1082;&#1072;%20&#1073;&#1072;&#1083;&#1072;&#1085;&#1089;&#1072;%202013\&#1089;&#1077;&#1090;&#1077;&#1074;&#1080;&#1082;&#1080;\&#1089;&#1080;&#1073;&#1089;&#1077;&#1083;&#1100;&#1084;&#1072;&#1096;\FORM3.1.2013(v1.1)_to_(v2.0)%20&#1057;&#1080;&#1073;&#1089;&#1077;&#1083;&#1100;&#1084;&#1072;&#1096;%20&#1082;&#1086;&#1088;&#1088;&#1077;&#1082;&#1090;&#1080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3.1"/>
      <sheetName val="Субабоненты"/>
      <sheetName val="Примечания"/>
      <sheetName val="Лист1"/>
    </sheetNames>
    <sheetDataSet>
      <sheetData sheetId="2">
        <row r="2">
          <cell r="B2" t="str">
            <v>Алтайский край</v>
          </cell>
        </row>
        <row r="3">
          <cell r="B3" t="str">
            <v>Амурская область</v>
          </cell>
        </row>
        <row r="4">
          <cell r="B4" t="str">
            <v>Архангельская область</v>
          </cell>
        </row>
        <row r="5">
          <cell r="B5" t="str">
            <v>Астраханская область</v>
          </cell>
        </row>
        <row r="6">
          <cell r="B6" t="str">
            <v>Белгородская область</v>
          </cell>
        </row>
        <row r="7">
          <cell r="B7" t="str">
            <v>Брянская область</v>
          </cell>
        </row>
        <row r="8">
          <cell r="B8" t="str">
            <v>Владимирская область</v>
          </cell>
        </row>
        <row r="9">
          <cell r="B9" t="str">
            <v>Волгоградская область</v>
          </cell>
        </row>
        <row r="10">
          <cell r="B10" t="str">
            <v>Вологодская область</v>
          </cell>
        </row>
        <row r="11">
          <cell r="B11" t="str">
            <v>Воронежская область</v>
          </cell>
        </row>
        <row r="12">
          <cell r="B12" t="str">
            <v>г. Москва</v>
          </cell>
        </row>
        <row r="13">
          <cell r="B13" t="str">
            <v>г.Байконур</v>
          </cell>
        </row>
        <row r="14">
          <cell r="B14" t="str">
            <v>г.Санкт-Петербург</v>
          </cell>
        </row>
        <row r="15">
          <cell r="B15" t="str">
            <v>Еврейская автономная область</v>
          </cell>
        </row>
        <row r="16">
          <cell r="B16" t="str">
            <v>Забайкальский край</v>
          </cell>
        </row>
        <row r="17">
          <cell r="B17" t="str">
            <v>Ивановская область</v>
          </cell>
        </row>
        <row r="18">
          <cell r="B18" t="str">
            <v>Иркутская область</v>
          </cell>
        </row>
        <row r="19">
          <cell r="B19" t="str">
            <v>Кабардино-Балкарская республика</v>
          </cell>
        </row>
        <row r="20">
          <cell r="B20" t="str">
            <v>Калининградская область</v>
          </cell>
        </row>
        <row r="21">
          <cell r="B21" t="str">
            <v>Калужская область</v>
          </cell>
        </row>
        <row r="22">
          <cell r="B22" t="str">
            <v>Камчатский край</v>
          </cell>
        </row>
        <row r="23">
          <cell r="B23" t="str">
            <v>Карачаево-Черкесская республика</v>
          </cell>
        </row>
        <row r="24">
          <cell r="B24" t="str">
            <v>Кемеровская область</v>
          </cell>
        </row>
        <row r="25">
          <cell r="B25" t="str">
            <v>Кировская область</v>
          </cell>
        </row>
        <row r="26">
          <cell r="B26" t="str">
            <v>Костромская область</v>
          </cell>
        </row>
        <row r="27">
          <cell r="B27" t="str">
            <v>Краснодарский край</v>
          </cell>
        </row>
        <row r="28">
          <cell r="B28" t="str">
            <v>Красноярский край</v>
          </cell>
        </row>
        <row r="29">
          <cell r="B29" t="str">
            <v>Курганская область</v>
          </cell>
        </row>
        <row r="30">
          <cell r="B30" t="str">
            <v>Курская область</v>
          </cell>
        </row>
        <row r="31">
          <cell r="B31" t="str">
            <v>Ленинградская область</v>
          </cell>
        </row>
        <row r="32">
          <cell r="B32" t="str">
            <v>Липецкая область</v>
          </cell>
        </row>
        <row r="33">
          <cell r="B33" t="str">
            <v>Магаданская область</v>
          </cell>
        </row>
        <row r="34">
          <cell r="B34" t="str">
            <v>Московская область</v>
          </cell>
        </row>
        <row r="35">
          <cell r="B35" t="str">
            <v>Мурманская область</v>
          </cell>
        </row>
        <row r="36">
          <cell r="B36" t="str">
            <v>Ненецкий автономный округ</v>
          </cell>
        </row>
        <row r="37">
          <cell r="B37" t="str">
            <v>Нижегородская область</v>
          </cell>
        </row>
        <row r="38">
          <cell r="B38" t="str">
            <v>Новгородская область</v>
          </cell>
        </row>
        <row r="39">
          <cell r="B39" t="str">
            <v>Новосибирская область</v>
          </cell>
        </row>
        <row r="40">
          <cell r="B40" t="str">
            <v>Омская область</v>
          </cell>
        </row>
        <row r="41">
          <cell r="B41" t="str">
            <v>Оренбургская область</v>
          </cell>
        </row>
        <row r="42">
          <cell r="B42" t="str">
            <v>Орловская область</v>
          </cell>
        </row>
        <row r="43">
          <cell r="B43" t="str">
            <v>Пензенская область</v>
          </cell>
        </row>
        <row r="44">
          <cell r="B44" t="str">
            <v>Пермский край</v>
          </cell>
        </row>
        <row r="45">
          <cell r="B45" t="str">
            <v>Приморский край</v>
          </cell>
        </row>
        <row r="46">
          <cell r="B46" t="str">
            <v>Псковская область</v>
          </cell>
        </row>
        <row r="47">
          <cell r="B47" t="str">
            <v>Республика Адыгея</v>
          </cell>
        </row>
        <row r="48">
          <cell r="B48" t="str">
            <v>Республика Алтай</v>
          </cell>
        </row>
        <row r="49">
          <cell r="B49" t="str">
            <v>Республика Башкортостан</v>
          </cell>
        </row>
        <row r="50">
          <cell r="B50" t="str">
            <v>Республика Бурятия</v>
          </cell>
        </row>
        <row r="51">
          <cell r="B51" t="str">
            <v>Республика Дагестан</v>
          </cell>
        </row>
        <row r="52">
          <cell r="B52" t="str">
            <v>Республика Ингушетия</v>
          </cell>
        </row>
        <row r="53">
          <cell r="B53" t="str">
            <v>Республика Калмыкия</v>
          </cell>
        </row>
        <row r="54">
          <cell r="B54" t="str">
            <v>Республика Карелия</v>
          </cell>
        </row>
        <row r="55">
          <cell r="B55" t="str">
            <v>Республика Коми</v>
          </cell>
        </row>
        <row r="56">
          <cell r="B56" t="str">
            <v>Республика Марий Эл</v>
          </cell>
        </row>
        <row r="57">
          <cell r="B57" t="str">
            <v>Республика Мордовия</v>
          </cell>
        </row>
        <row r="58">
          <cell r="B58" t="str">
            <v>Республика Саха (Якутия)</v>
          </cell>
        </row>
        <row r="59">
          <cell r="B59" t="str">
            <v>Республика Северная Осетия-Алания</v>
          </cell>
        </row>
        <row r="60">
          <cell r="B60" t="str">
            <v>Республика Татарстан</v>
          </cell>
        </row>
        <row r="61">
          <cell r="B61" t="str">
            <v>Республика Тыва</v>
          </cell>
        </row>
        <row r="62">
          <cell r="B62" t="str">
            <v>Республика Хакасия</v>
          </cell>
        </row>
        <row r="63">
          <cell r="B63" t="str">
            <v>Ростовская область</v>
          </cell>
        </row>
        <row r="64">
          <cell r="B64" t="str">
            <v>Рязанская область</v>
          </cell>
        </row>
        <row r="65">
          <cell r="B65" t="str">
            <v>Самарская область</v>
          </cell>
        </row>
        <row r="66">
          <cell r="B66" t="str">
            <v>Саратовская область</v>
          </cell>
        </row>
        <row r="67">
          <cell r="B67" t="str">
            <v>Сахалинская область</v>
          </cell>
        </row>
        <row r="68">
          <cell r="B68" t="str">
            <v>Свердловская область</v>
          </cell>
        </row>
        <row r="69">
          <cell r="B69" t="str">
            <v>Смоленская область</v>
          </cell>
        </row>
        <row r="70">
          <cell r="B70" t="str">
            <v>Ставропольский край</v>
          </cell>
        </row>
        <row r="71">
          <cell r="B71" t="str">
            <v>Тамбовская область</v>
          </cell>
        </row>
        <row r="72">
          <cell r="B72" t="str">
            <v>Тверская область</v>
          </cell>
        </row>
        <row r="73">
          <cell r="B73" t="str">
            <v>Томская область</v>
          </cell>
        </row>
        <row r="74">
          <cell r="B74" t="str">
            <v>Тульская область</v>
          </cell>
        </row>
        <row r="75">
          <cell r="B75" t="str">
            <v>Тюменская область</v>
          </cell>
        </row>
        <row r="76">
          <cell r="B76" t="str">
            <v>Удмуртская республика</v>
          </cell>
        </row>
        <row r="77">
          <cell r="B77" t="str">
            <v>Ульяновская область</v>
          </cell>
        </row>
        <row r="78">
          <cell r="B78" t="str">
            <v>Хабаровский край</v>
          </cell>
        </row>
        <row r="79">
          <cell r="B79" t="str">
            <v>Ханты-Мансийский автономный округ</v>
          </cell>
        </row>
        <row r="80">
          <cell r="B80" t="str">
            <v>Челябинская область</v>
          </cell>
        </row>
        <row r="81">
          <cell r="B81" t="str">
            <v>Чеченская республика</v>
          </cell>
        </row>
        <row r="82">
          <cell r="B82" t="str">
            <v>Чувашская республика</v>
          </cell>
        </row>
        <row r="83">
          <cell r="B83" t="str">
            <v>Чукотский автономный округ</v>
          </cell>
        </row>
        <row r="84">
          <cell r="B84" t="str">
            <v>Ямало-Ненецкий автономный округ</v>
          </cell>
        </row>
        <row r="85">
          <cell r="B85" t="str">
            <v>Ярославская область</v>
          </cell>
        </row>
      </sheetData>
      <sheetData sheetId="4">
        <row r="7">
          <cell r="B7" t="str">
            <v>Новосибирская область</v>
          </cell>
        </row>
        <row r="8">
          <cell r="B8" t="str">
            <v>Энергосбыт СП ЗСЖД</v>
          </cell>
        </row>
        <row r="9">
          <cell r="B9" t="str">
            <v>7708503727</v>
          </cell>
          <cell r="F9" t="str">
            <v>997650001</v>
          </cell>
        </row>
        <row r="12">
          <cell r="B12" t="str">
            <v>2011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>
        <row r="3">
          <cell r="G3" t="str">
            <v>Версия 1.0</v>
          </cell>
        </row>
      </sheetData>
      <sheetData sheetId="10">
        <row r="2">
          <cell r="D2" t="str">
            <v>Баганский муниципальный район</v>
          </cell>
        </row>
        <row r="3">
          <cell r="D3" t="str">
            <v>Барабинский муниципальный район</v>
          </cell>
        </row>
        <row r="4">
          <cell r="D4" t="str">
            <v>Болотнинский муниципальный район</v>
          </cell>
        </row>
        <row r="5">
          <cell r="D5" t="str">
            <v>Венгеровский муниципальный район</v>
          </cell>
        </row>
        <row r="6">
          <cell r="D6" t="str">
            <v>Город Бердск</v>
          </cell>
        </row>
        <row r="7">
          <cell r="D7" t="str">
            <v>Город Искитим</v>
          </cell>
        </row>
        <row r="8">
          <cell r="D8" t="str">
            <v>Город Новосибирск</v>
          </cell>
        </row>
        <row r="9">
          <cell r="D9" t="str">
            <v>Город Обь</v>
          </cell>
        </row>
        <row r="10">
          <cell r="D10" t="str">
            <v>Город Тогучин</v>
          </cell>
        </row>
        <row r="11">
          <cell r="D11" t="str">
            <v>Доволенский муниципальный район</v>
          </cell>
        </row>
        <row r="12">
          <cell r="D12" t="str">
            <v>Здвинский муниципальный район</v>
          </cell>
        </row>
        <row r="13">
          <cell r="D13" t="str">
            <v>Искитимский муниципальный район</v>
          </cell>
        </row>
        <row r="14">
          <cell r="D14" t="str">
            <v>Карасукский муниципальный район</v>
          </cell>
        </row>
        <row r="15">
          <cell r="D15" t="str">
            <v>Каргатский муниципальный район</v>
          </cell>
        </row>
        <row r="16">
          <cell r="D16" t="str">
            <v>Колыванский муниципальный район</v>
          </cell>
        </row>
        <row r="17">
          <cell r="D17" t="str">
            <v>Коченевский муниципальный район</v>
          </cell>
        </row>
        <row r="18">
          <cell r="D18" t="str">
            <v>Кочковский муниципальный район</v>
          </cell>
        </row>
        <row r="19">
          <cell r="D19" t="str">
            <v>Краснозерский муниципальный район</v>
          </cell>
        </row>
        <row r="20">
          <cell r="D20" t="str">
            <v>Куйбышевский муниципальный район</v>
          </cell>
        </row>
        <row r="21">
          <cell r="D21" t="str">
            <v>Купинский муниципальный район</v>
          </cell>
        </row>
        <row r="22">
          <cell r="D22" t="str">
            <v>Кыштовский муниципальный район</v>
          </cell>
        </row>
        <row r="23">
          <cell r="D23" t="str">
            <v>Маслянинский муниципальный район</v>
          </cell>
        </row>
        <row r="24">
          <cell r="D24" t="str">
            <v>Мошковский муниципальный район</v>
          </cell>
        </row>
        <row r="25">
          <cell r="D25" t="str">
            <v>Новосибирский муниципальный район</v>
          </cell>
        </row>
        <row r="26">
          <cell r="D26" t="str">
            <v>Ордынский муниципальный район</v>
          </cell>
        </row>
        <row r="27">
          <cell r="D27" t="str">
            <v>Посёлок Кольцово</v>
          </cell>
        </row>
        <row r="28">
          <cell r="D28" t="str">
            <v>Северный муниципальный район</v>
          </cell>
        </row>
        <row r="29">
          <cell r="D29" t="str">
            <v>Сузунский муниципальный район</v>
          </cell>
        </row>
        <row r="30">
          <cell r="D30" t="str">
            <v>Татарский муниципальный район</v>
          </cell>
        </row>
        <row r="31">
          <cell r="D31" t="str">
            <v>Тогучинский муниципальный район</v>
          </cell>
        </row>
        <row r="32">
          <cell r="D32" t="str">
            <v>Убинский муниципальный район</v>
          </cell>
        </row>
        <row r="33">
          <cell r="D33" t="str">
            <v>Усть-Таркский муниципальный район</v>
          </cell>
        </row>
        <row r="34">
          <cell r="D34" t="str">
            <v>Чановский муниципальный район</v>
          </cell>
        </row>
        <row r="35">
          <cell r="D35" t="str">
            <v>Черепановский муниципальный район</v>
          </cell>
        </row>
        <row r="36">
          <cell r="D36" t="str">
            <v>Чистоозерный муниципальный район</v>
          </cell>
        </row>
        <row r="37">
          <cell r="D37" t="str">
            <v>Чулымский муниципальный район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Инструкция"/>
      <sheetName val="Выбор субъекта РФ"/>
      <sheetName val="Обновление"/>
      <sheetName val="Лог обновления"/>
      <sheetName val="Титульный"/>
      <sheetName val="Форма 3.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et_union"/>
      <sheetName val="modUpdTemplMain"/>
      <sheetName val="AllSheetsInThisWorkbook"/>
      <sheetName val="REESTR_ORG"/>
      <sheetName val="REESTR_FILTERED"/>
      <sheetName val="REESTR_MO"/>
      <sheetName val="modfrmReestr"/>
      <sheetName val="modCommandButton"/>
      <sheetName val="modReestr"/>
      <sheetName val="modChange"/>
    </sheetNames>
    <sheetDataSet>
      <sheetData sheetId="13">
        <row r="1">
          <cell r="J1" t="str">
            <v>2008</v>
          </cell>
        </row>
        <row r="2">
          <cell r="J2" t="str">
            <v>2009</v>
          </cell>
        </row>
        <row r="3">
          <cell r="J3" t="str">
            <v>2010</v>
          </cell>
        </row>
        <row r="4">
          <cell r="J4" t="str">
            <v>2011</v>
          </cell>
        </row>
        <row r="5">
          <cell r="J5" t="str">
            <v>2012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so-tso@yandex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zoomScalePageLayoutView="0" workbookViewId="0" topLeftCell="C2">
      <selection activeCell="F28" sqref="F28"/>
    </sheetView>
  </sheetViews>
  <sheetFormatPr defaultColWidth="9.00390625" defaultRowHeight="12.75"/>
  <cols>
    <col min="1" max="1" width="44.875" style="22" hidden="1" customWidth="1"/>
    <col min="2" max="2" width="28.25390625" style="23" hidden="1" customWidth="1"/>
    <col min="3" max="3" width="6.25390625" style="25" customWidth="1"/>
    <col min="4" max="4" width="5.625" style="26" customWidth="1"/>
    <col min="5" max="5" width="33.125" style="26" customWidth="1"/>
    <col min="6" max="6" width="21.625" style="26" customWidth="1"/>
    <col min="7" max="7" width="19.25390625" style="66" customWidth="1"/>
    <col min="8" max="8" width="10.875" style="66" customWidth="1"/>
    <col min="9" max="9" width="20.625" style="26" customWidth="1"/>
    <col min="10" max="16384" width="9.125" style="26" customWidth="1"/>
  </cols>
  <sheetData>
    <row r="1" spans="1:8" s="22" customFormat="1" ht="13.5" customHeight="1" hidden="1">
      <c r="A1" s="22" t="str">
        <f>region_name</f>
        <v>Новосибирская область</v>
      </c>
      <c r="B1" s="23">
        <f>IF(god="","Не определено",god)</f>
        <v>2022</v>
      </c>
      <c r="C1" s="22" t="str">
        <f>org&amp;"_INN:"&amp;inn&amp;"_KPP:"&amp;kpp</f>
        <v>ООО "ЭСО"_INN:5406982149_KPP:540401001</v>
      </c>
      <c r="G1" s="24"/>
      <c r="H1" s="24"/>
    </row>
    <row r="2" spans="2:8" s="22" customFormat="1" ht="13.5" customHeight="1">
      <c r="B2" s="23"/>
      <c r="G2" s="24"/>
      <c r="H2" s="24"/>
    </row>
    <row r="3" spans="1:8" ht="14.25" customHeight="1">
      <c r="A3" s="22" t="str">
        <f>IF(org="","Не определено",org)</f>
        <v>ООО "ЭСО"</v>
      </c>
      <c r="B3" s="23" t="str">
        <f>IF(inn="","Не определено",inn)</f>
        <v>5406982149</v>
      </c>
      <c r="G3" s="27"/>
      <c r="H3" s="27" t="s">
        <v>118</v>
      </c>
    </row>
    <row r="4" spans="4:9" ht="9" customHeight="1">
      <c r="D4" s="28"/>
      <c r="F4" s="1"/>
      <c r="G4" s="29"/>
      <c r="H4" s="29"/>
      <c r="I4" s="30"/>
    </row>
    <row r="5" spans="2:9" ht="25.5" customHeight="1" thickBot="1">
      <c r="B5" s="23" t="str">
        <f>IF(kpp="","Не определено",kpp)</f>
        <v>540401001</v>
      </c>
      <c r="D5" s="312" t="s">
        <v>91</v>
      </c>
      <c r="E5" s="313"/>
      <c r="F5" s="313"/>
      <c r="G5" s="313"/>
      <c r="H5" s="314"/>
      <c r="I5" s="31"/>
    </row>
    <row r="6" spans="4:9" ht="21.75" customHeight="1">
      <c r="D6" s="1"/>
      <c r="E6" s="1"/>
      <c r="F6" s="1"/>
      <c r="G6" s="32"/>
      <c r="H6" s="29"/>
      <c r="I6" s="31"/>
    </row>
    <row r="7" spans="4:9" ht="12.75">
      <c r="D7" s="33"/>
      <c r="E7" s="34"/>
      <c r="F7" s="34"/>
      <c r="G7" s="35"/>
      <c r="H7" s="36"/>
      <c r="I7" s="31"/>
    </row>
    <row r="8" spans="4:10" ht="21" customHeight="1" thickBot="1">
      <c r="D8" s="37"/>
      <c r="E8" s="38" t="s">
        <v>92</v>
      </c>
      <c r="F8" s="315" t="s">
        <v>1</v>
      </c>
      <c r="G8" s="316"/>
      <c r="H8" s="39"/>
      <c r="I8" s="31"/>
      <c r="J8" s="31"/>
    </row>
    <row r="9" spans="1:10" ht="12.75" customHeight="1">
      <c r="A9" s="40"/>
      <c r="D9" s="41"/>
      <c r="E9" s="42"/>
      <c r="F9" s="43"/>
      <c r="G9" s="4"/>
      <c r="H9" s="44"/>
      <c r="I9" s="45"/>
      <c r="J9" s="45"/>
    </row>
    <row r="10" spans="4:10" ht="21" customHeight="1" thickBot="1">
      <c r="D10" s="41"/>
      <c r="E10" s="46" t="s">
        <v>5</v>
      </c>
      <c r="F10" s="317">
        <v>2022</v>
      </c>
      <c r="G10" s="318"/>
      <c r="H10" s="47"/>
      <c r="I10" s="45"/>
      <c r="J10" s="48"/>
    </row>
    <row r="11" spans="4:8" ht="12.75">
      <c r="D11" s="41"/>
      <c r="E11" s="49"/>
      <c r="F11" s="1"/>
      <c r="G11" s="2"/>
      <c r="H11" s="50"/>
    </row>
    <row r="12" spans="4:8" ht="32.25" customHeight="1">
      <c r="D12" s="41"/>
      <c r="E12" s="49"/>
      <c r="F12" s="319" t="s">
        <v>119</v>
      </c>
      <c r="G12" s="319"/>
      <c r="H12" s="50"/>
    </row>
    <row r="13" spans="3:8" ht="21" customHeight="1" thickBot="1">
      <c r="C13" s="51"/>
      <c r="D13" s="41"/>
      <c r="E13" s="52" t="s">
        <v>90</v>
      </c>
      <c r="F13" s="308" t="s">
        <v>230</v>
      </c>
      <c r="G13" s="309"/>
      <c r="H13" s="50"/>
    </row>
    <row r="14" spans="3:8" ht="12.75">
      <c r="C14" s="51"/>
      <c r="D14" s="41"/>
      <c r="E14" s="53"/>
      <c r="F14" s="1"/>
      <c r="G14" s="2"/>
      <c r="H14" s="50"/>
    </row>
    <row r="15" spans="4:8" ht="21" customHeight="1">
      <c r="D15" s="41"/>
      <c r="E15" s="54" t="s">
        <v>2</v>
      </c>
      <c r="F15" s="310" t="s">
        <v>231</v>
      </c>
      <c r="G15" s="311"/>
      <c r="H15" s="44"/>
    </row>
    <row r="16" spans="4:8" ht="21" customHeight="1" thickBot="1">
      <c r="D16" s="41"/>
      <c r="E16" s="52" t="s">
        <v>3</v>
      </c>
      <c r="F16" s="324" t="s">
        <v>390</v>
      </c>
      <c r="G16" s="325"/>
      <c r="H16" s="44"/>
    </row>
    <row r="17" spans="4:8" ht="10.5" customHeight="1">
      <c r="D17" s="41"/>
      <c r="E17" s="53"/>
      <c r="F17" s="3"/>
      <c r="G17" s="4"/>
      <c r="H17" s="44"/>
    </row>
    <row r="18" spans="4:8" ht="31.5" customHeight="1">
      <c r="D18" s="41"/>
      <c r="E18" s="53"/>
      <c r="F18" s="326" t="s">
        <v>120</v>
      </c>
      <c r="G18" s="326"/>
      <c r="H18" s="44"/>
    </row>
    <row r="19" spans="4:8" ht="21" customHeight="1" thickBot="1">
      <c r="D19" s="41"/>
      <c r="E19" s="52" t="s">
        <v>93</v>
      </c>
      <c r="F19" s="327" t="s">
        <v>1</v>
      </c>
      <c r="G19" s="328"/>
      <c r="H19" s="44"/>
    </row>
    <row r="20" spans="4:8" ht="3" customHeight="1">
      <c r="D20" s="41"/>
      <c r="E20" s="53"/>
      <c r="F20" s="3"/>
      <c r="G20" s="4"/>
      <c r="H20" s="44"/>
    </row>
    <row r="21" spans="4:8" ht="21" customHeight="1" thickBot="1">
      <c r="D21" s="41"/>
      <c r="E21" s="52" t="s">
        <v>94</v>
      </c>
      <c r="F21" s="327" t="s">
        <v>228</v>
      </c>
      <c r="G21" s="328"/>
      <c r="H21" s="44"/>
    </row>
    <row r="22" spans="4:8" ht="3" customHeight="1">
      <c r="D22" s="41"/>
      <c r="E22" s="53"/>
      <c r="F22" s="3"/>
      <c r="G22" s="4"/>
      <c r="H22" s="44"/>
    </row>
    <row r="23" spans="4:8" ht="21" customHeight="1" thickBot="1">
      <c r="D23" s="41"/>
      <c r="E23" s="52" t="s">
        <v>95</v>
      </c>
      <c r="F23" s="329" t="s">
        <v>240</v>
      </c>
      <c r="G23" s="330"/>
      <c r="H23" s="44"/>
    </row>
    <row r="24" spans="4:8" ht="10.5" customHeight="1">
      <c r="D24" s="41"/>
      <c r="E24" s="53"/>
      <c r="F24" s="3"/>
      <c r="G24" s="4"/>
      <c r="H24" s="44"/>
    </row>
    <row r="25" spans="4:8" ht="18" customHeight="1">
      <c r="D25" s="41"/>
      <c r="E25" s="331" t="s">
        <v>96</v>
      </c>
      <c r="F25" s="332"/>
      <c r="G25" s="333"/>
      <c r="H25" s="44"/>
    </row>
    <row r="26" spans="1:9" ht="27.75" customHeight="1">
      <c r="A26" s="22" t="s">
        <v>66</v>
      </c>
      <c r="B26" s="23" t="s">
        <v>97</v>
      </c>
      <c r="D26" s="37"/>
      <c r="E26" s="55" t="s">
        <v>98</v>
      </c>
      <c r="F26" s="322" t="s">
        <v>391</v>
      </c>
      <c r="G26" s="323"/>
      <c r="H26" s="44"/>
      <c r="I26" s="31"/>
    </row>
    <row r="27" spans="1:9" ht="31.5" customHeight="1" thickBot="1">
      <c r="A27" s="22" t="s">
        <v>68</v>
      </c>
      <c r="B27" s="23" t="s">
        <v>99</v>
      </c>
      <c r="D27" s="37"/>
      <c r="E27" s="56" t="s">
        <v>4</v>
      </c>
      <c r="F27" s="322" t="s">
        <v>392</v>
      </c>
      <c r="G27" s="323"/>
      <c r="H27" s="44"/>
      <c r="I27" s="31"/>
    </row>
    <row r="28" spans="4:8" ht="12.75">
      <c r="D28" s="41"/>
      <c r="E28" s="49"/>
      <c r="F28" s="1"/>
      <c r="G28" s="2"/>
      <c r="H28" s="44"/>
    </row>
    <row r="29" spans="4:9" ht="18" customHeight="1">
      <c r="D29" s="37"/>
      <c r="E29" s="331" t="s">
        <v>100</v>
      </c>
      <c r="F29" s="332"/>
      <c r="G29" s="333"/>
      <c r="H29" s="44"/>
      <c r="I29" s="31"/>
    </row>
    <row r="30" spans="1:9" ht="21" customHeight="1">
      <c r="A30" s="22" t="s">
        <v>74</v>
      </c>
      <c r="B30" s="23" t="s">
        <v>101</v>
      </c>
      <c r="D30" s="37"/>
      <c r="E30" s="55" t="s">
        <v>102</v>
      </c>
      <c r="F30" s="322" t="s">
        <v>232</v>
      </c>
      <c r="G30" s="323"/>
      <c r="H30" s="44"/>
      <c r="I30" s="31"/>
    </row>
    <row r="31" spans="1:9" ht="21" customHeight="1" thickBot="1">
      <c r="A31" s="22" t="s">
        <v>76</v>
      </c>
      <c r="B31" s="23" t="s">
        <v>103</v>
      </c>
      <c r="D31" s="37"/>
      <c r="E31" s="56" t="s">
        <v>104</v>
      </c>
      <c r="F31" s="336" t="s">
        <v>233</v>
      </c>
      <c r="G31" s="337"/>
      <c r="H31" s="44"/>
      <c r="I31" s="31"/>
    </row>
    <row r="32" spans="4:8" ht="12.75">
      <c r="D32" s="41"/>
      <c r="E32" s="49"/>
      <c r="F32" s="1"/>
      <c r="G32" s="2"/>
      <c r="H32" s="44"/>
    </row>
    <row r="33" spans="4:9" ht="18" customHeight="1">
      <c r="D33" s="37"/>
      <c r="E33" s="331" t="s">
        <v>105</v>
      </c>
      <c r="F33" s="332"/>
      <c r="G33" s="333"/>
      <c r="H33" s="44"/>
      <c r="I33" s="31"/>
    </row>
    <row r="34" spans="1:9" ht="21" customHeight="1">
      <c r="A34" s="22" t="s">
        <v>84</v>
      </c>
      <c r="B34" s="23" t="s">
        <v>106</v>
      </c>
      <c r="D34" s="37"/>
      <c r="E34" s="55" t="s">
        <v>102</v>
      </c>
      <c r="F34" s="322" t="s">
        <v>234</v>
      </c>
      <c r="G34" s="323"/>
      <c r="H34" s="44"/>
      <c r="I34" s="31"/>
    </row>
    <row r="35" spans="1:9" ht="21" customHeight="1" thickBot="1">
      <c r="A35" s="22" t="s">
        <v>86</v>
      </c>
      <c r="B35" s="23" t="s">
        <v>107</v>
      </c>
      <c r="D35" s="37"/>
      <c r="E35" s="56" t="s">
        <v>104</v>
      </c>
      <c r="F35" s="336" t="s">
        <v>235</v>
      </c>
      <c r="G35" s="337"/>
      <c r="H35" s="44"/>
      <c r="I35" s="31"/>
    </row>
    <row r="36" spans="4:8" ht="12.75">
      <c r="D36" s="41"/>
      <c r="E36" s="49"/>
      <c r="F36" s="1"/>
      <c r="G36" s="2"/>
      <c r="H36" s="44"/>
    </row>
    <row r="37" spans="4:9" ht="18" customHeight="1">
      <c r="D37" s="37"/>
      <c r="E37" s="331" t="s">
        <v>108</v>
      </c>
      <c r="F37" s="332"/>
      <c r="G37" s="333"/>
      <c r="H37" s="44"/>
      <c r="I37" s="31"/>
    </row>
    <row r="38" spans="1:9" ht="21" customHeight="1">
      <c r="A38" s="22" t="s">
        <v>109</v>
      </c>
      <c r="B38" s="57" t="s">
        <v>110</v>
      </c>
      <c r="D38" s="58"/>
      <c r="E38" s="59" t="s">
        <v>102</v>
      </c>
      <c r="F38" s="320" t="s">
        <v>236</v>
      </c>
      <c r="G38" s="321"/>
      <c r="H38" s="44"/>
      <c r="I38" s="60"/>
    </row>
    <row r="39" spans="1:9" ht="21" customHeight="1">
      <c r="A39" s="22" t="s">
        <v>111</v>
      </c>
      <c r="B39" s="57" t="s">
        <v>112</v>
      </c>
      <c r="D39" s="58"/>
      <c r="E39" s="59" t="s">
        <v>6</v>
      </c>
      <c r="F39" s="320" t="s">
        <v>237</v>
      </c>
      <c r="G39" s="321"/>
      <c r="H39" s="44"/>
      <c r="I39" s="60"/>
    </row>
    <row r="40" spans="1:9" ht="21" customHeight="1">
      <c r="A40" s="22" t="s">
        <v>113</v>
      </c>
      <c r="B40" s="57" t="s">
        <v>114</v>
      </c>
      <c r="D40" s="58"/>
      <c r="E40" s="59" t="s">
        <v>104</v>
      </c>
      <c r="F40" s="320" t="s">
        <v>238</v>
      </c>
      <c r="G40" s="321"/>
      <c r="H40" s="44"/>
      <c r="I40" s="60"/>
    </row>
    <row r="41" spans="1:9" ht="21" customHeight="1" thickBot="1">
      <c r="A41" s="22" t="s">
        <v>115</v>
      </c>
      <c r="B41" s="57" t="s">
        <v>116</v>
      </c>
      <c r="D41" s="58"/>
      <c r="E41" s="61" t="s">
        <v>117</v>
      </c>
      <c r="F41" s="334" t="s">
        <v>239</v>
      </c>
      <c r="G41" s="335"/>
      <c r="H41" s="44"/>
      <c r="I41" s="60"/>
    </row>
    <row r="42" spans="4:9" ht="13.5" thickBot="1">
      <c r="D42" s="62"/>
      <c r="E42" s="63"/>
      <c r="F42" s="63"/>
      <c r="G42" s="64"/>
      <c r="H42" s="65"/>
      <c r="I42" s="31"/>
    </row>
  </sheetData>
  <sheetProtection/>
  <mergeCells count="25">
    <mergeCell ref="F40:G40"/>
    <mergeCell ref="F41:G41"/>
    <mergeCell ref="E29:G29"/>
    <mergeCell ref="F30:G30"/>
    <mergeCell ref="F31:G31"/>
    <mergeCell ref="E33:G33"/>
    <mergeCell ref="F34:G34"/>
    <mergeCell ref="F35:G35"/>
    <mergeCell ref="E37:G37"/>
    <mergeCell ref="F38:G38"/>
    <mergeCell ref="F39:G39"/>
    <mergeCell ref="F26:G26"/>
    <mergeCell ref="F27:G27"/>
    <mergeCell ref="F16:G16"/>
    <mergeCell ref="F18:G18"/>
    <mergeCell ref="F19:G19"/>
    <mergeCell ref="F21:G21"/>
    <mergeCell ref="F23:G23"/>
    <mergeCell ref="E25:G25"/>
    <mergeCell ref="F13:G13"/>
    <mergeCell ref="F15:G15"/>
    <mergeCell ref="D5:H5"/>
    <mergeCell ref="F8:G8"/>
    <mergeCell ref="F10:G10"/>
    <mergeCell ref="F12:G12"/>
  </mergeCells>
  <dataValidations count="5">
    <dataValidation operator="equal" allowBlank="1" showInputMessage="1" showErrorMessage="1" sqref="F18:G18"/>
    <dataValidation type="textLength" allowBlank="1" showInputMessage="1" showErrorMessage="1" prompt="10-12 символов" sqref="F15">
      <formula1>10</formula1>
      <formula2>12</formula2>
    </dataValidation>
    <dataValidation type="textLength" operator="equal" allowBlank="1" showInputMessage="1" showErrorMessage="1" prompt="9 символов" sqref="F16">
      <formula1>9</formula1>
    </dataValidation>
    <dataValidation type="textLength" operator="equal" allowBlank="1" showInputMessage="1" showErrorMessage="1" sqref="F20 F17 F22 F24">
      <formula1>9</formula1>
    </dataValidation>
    <dataValidation type="textLength" operator="equal" allowBlank="1" showInputMessage="1" showErrorMessage="1" sqref="F23:G23">
      <formula1>11</formula1>
    </dataValidation>
  </dataValidations>
  <hyperlinks>
    <hyperlink ref="F41" r:id="rId1" display="eso-tso@yandex.ru"/>
  </hyperlinks>
  <printOptions/>
  <pageMargins left="0.5905511811023623" right="0.5511811023622047" top="0.29" bottom="0.36" header="0.17" footer="0.25"/>
  <pageSetup fitToHeight="1" fitToWidth="1" horizontalDpi="600" verticalDpi="600" orientation="portrait" paperSize="9" scale="9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4"/>
  <sheetViews>
    <sheetView zoomScale="75" zoomScaleNormal="75" zoomScalePageLayoutView="0" workbookViewId="0" topLeftCell="C15">
      <selection activeCell="D11" sqref="D11:AB11"/>
    </sheetView>
  </sheetViews>
  <sheetFormatPr defaultColWidth="14.125" defaultRowHeight="12.75"/>
  <cols>
    <col min="1" max="1" width="14.125" style="90" hidden="1" customWidth="1"/>
    <col min="2" max="2" width="0.2421875" style="14" hidden="1" customWidth="1"/>
    <col min="3" max="3" width="0.12890625" style="77" customWidth="1"/>
    <col min="4" max="4" width="6.375" style="78" customWidth="1"/>
    <col min="5" max="5" width="31.75390625" style="79" customWidth="1"/>
    <col min="6" max="6" width="10.125" style="79" customWidth="1"/>
    <col min="7" max="8" width="10.75390625" style="79" customWidth="1"/>
    <col min="9" max="9" width="10.875" style="79" customWidth="1"/>
    <col min="10" max="10" width="10.00390625" style="79" customWidth="1"/>
    <col min="11" max="11" width="11.875" style="79" customWidth="1"/>
    <col min="12" max="12" width="10.00390625" style="79" customWidth="1"/>
    <col min="13" max="13" width="10.125" style="79" customWidth="1"/>
    <col min="14" max="14" width="10.25390625" style="79" customWidth="1"/>
    <col min="15" max="15" width="9.75390625" style="79" customWidth="1"/>
    <col min="16" max="16" width="11.625" style="79" customWidth="1"/>
    <col min="17" max="17" width="9.625" style="79" customWidth="1"/>
    <col min="18" max="18" width="12.00390625" style="79" customWidth="1"/>
    <col min="19" max="19" width="11.375" style="79" customWidth="1"/>
    <col min="20" max="20" width="10.625" style="79" customWidth="1"/>
    <col min="21" max="21" width="12.00390625" style="79" customWidth="1"/>
    <col min="22" max="22" width="20.625" style="79" customWidth="1"/>
    <col min="23" max="23" width="12.375" style="79" customWidth="1"/>
    <col min="24" max="24" width="11.375" style="87" customWidth="1"/>
    <col min="25" max="25" width="13.00390625" style="87" customWidth="1"/>
    <col min="26" max="26" width="12.875" style="87" customWidth="1"/>
    <col min="27" max="27" width="12.25390625" style="87" customWidth="1"/>
    <col min="28" max="28" width="13.125" style="87" customWidth="1"/>
    <col min="29" max="16384" width="14.125" style="87" customWidth="1"/>
  </cols>
  <sheetData>
    <row r="1" spans="1:23" s="14" customFormat="1" ht="14.25" hidden="1">
      <c r="A1" s="7" t="str">
        <f>'[1]Заголовок'!$B$7</f>
        <v>Новосибирская область</v>
      </c>
      <c r="B1" s="8" t="str">
        <f>'[1]Заголовок'!$B$8</f>
        <v>Энергосбыт СП ЗСЖД</v>
      </c>
      <c r="C1" s="9" t="str">
        <f>'[1]Заголовок'!$B$9</f>
        <v>7708503727</v>
      </c>
      <c r="D1" s="9" t="str">
        <f>'[1]Заголовок'!$F$9</f>
        <v>997650001</v>
      </c>
      <c r="E1" s="10" t="str">
        <f>'[1]Заголовок'!$B$12</f>
        <v>2011</v>
      </c>
      <c r="F1" s="11"/>
      <c r="G1" s="12" t="s">
        <v>7</v>
      </c>
      <c r="H1" s="13" t="s">
        <v>7</v>
      </c>
      <c r="I1" s="13" t="s">
        <v>7</v>
      </c>
      <c r="J1" s="13" t="s">
        <v>8</v>
      </c>
      <c r="K1" s="13" t="s">
        <v>9</v>
      </c>
      <c r="L1" s="13" t="s">
        <v>10</v>
      </c>
      <c r="M1" s="13" t="s">
        <v>11</v>
      </c>
      <c r="N1" s="13" t="s">
        <v>12</v>
      </c>
      <c r="O1" s="13" t="s">
        <v>13</v>
      </c>
      <c r="P1" s="13" t="s">
        <v>14</v>
      </c>
      <c r="Q1" s="13" t="s">
        <v>15</v>
      </c>
      <c r="R1" s="13" t="s">
        <v>16</v>
      </c>
      <c r="S1" s="13" t="s">
        <v>17</v>
      </c>
      <c r="T1" s="13" t="s">
        <v>18</v>
      </c>
      <c r="U1" s="13" t="s">
        <v>19</v>
      </c>
      <c r="V1" s="13" t="s">
        <v>7</v>
      </c>
      <c r="W1" s="11"/>
    </row>
    <row r="2" spans="1:22" s="16" customFormat="1" ht="14.25" hidden="1">
      <c r="A2" s="15"/>
      <c r="D2" s="17"/>
      <c r="G2" s="18">
        <f>$E$1-2</f>
        <v>2009</v>
      </c>
      <c r="H2" s="18">
        <f>$E$1-2</f>
        <v>2009</v>
      </c>
      <c r="I2" s="18">
        <f>$E$1-1</f>
        <v>2010</v>
      </c>
      <c r="J2" s="18" t="str">
        <f>$E$1</f>
        <v>2011</v>
      </c>
      <c r="K2" s="18" t="str">
        <f aca="true" t="shared" si="0" ref="K2:V2">$E$1</f>
        <v>2011</v>
      </c>
      <c r="L2" s="18" t="str">
        <f t="shared" si="0"/>
        <v>2011</v>
      </c>
      <c r="M2" s="18" t="str">
        <f t="shared" si="0"/>
        <v>2011</v>
      </c>
      <c r="N2" s="18" t="str">
        <f t="shared" si="0"/>
        <v>2011</v>
      </c>
      <c r="O2" s="18" t="str">
        <f t="shared" si="0"/>
        <v>2011</v>
      </c>
      <c r="P2" s="18" t="str">
        <f t="shared" si="0"/>
        <v>2011</v>
      </c>
      <c r="Q2" s="18" t="str">
        <f t="shared" si="0"/>
        <v>2011</v>
      </c>
      <c r="R2" s="18" t="str">
        <f t="shared" si="0"/>
        <v>2011</v>
      </c>
      <c r="S2" s="18" t="str">
        <f t="shared" si="0"/>
        <v>2011</v>
      </c>
      <c r="T2" s="18" t="str">
        <f t="shared" si="0"/>
        <v>2011</v>
      </c>
      <c r="U2" s="18" t="str">
        <f t="shared" si="0"/>
        <v>2011</v>
      </c>
      <c r="V2" s="18" t="str">
        <f t="shared" si="0"/>
        <v>2011</v>
      </c>
    </row>
    <row r="3" spans="4:22" s="13" customFormat="1" ht="14.25" hidden="1">
      <c r="D3" s="19"/>
      <c r="G3" s="13" t="s">
        <v>20</v>
      </c>
      <c r="H3" s="13" t="s">
        <v>21</v>
      </c>
      <c r="I3" s="13" t="s">
        <v>20</v>
      </c>
      <c r="J3" s="13" t="s">
        <v>20</v>
      </c>
      <c r="K3" s="13" t="s">
        <v>20</v>
      </c>
      <c r="L3" s="13" t="s">
        <v>20</v>
      </c>
      <c r="M3" s="13" t="s">
        <v>20</v>
      </c>
      <c r="N3" s="13" t="s">
        <v>20</v>
      </c>
      <c r="O3" s="13" t="s">
        <v>20</v>
      </c>
      <c r="P3" s="13" t="s">
        <v>20</v>
      </c>
      <c r="Q3" s="13" t="s">
        <v>20</v>
      </c>
      <c r="R3" s="13" t="s">
        <v>20</v>
      </c>
      <c r="S3" s="13" t="s">
        <v>20</v>
      </c>
      <c r="T3" s="13" t="s">
        <v>20</v>
      </c>
      <c r="U3" s="13" t="s">
        <v>20</v>
      </c>
      <c r="V3" s="13" t="s">
        <v>20</v>
      </c>
    </row>
    <row r="4" spans="1:4" s="79" customFormat="1" ht="14.25" hidden="1">
      <c r="A4" s="76"/>
      <c r="B4" s="11"/>
      <c r="C4" s="77"/>
      <c r="D4" s="78"/>
    </row>
    <row r="5" spans="1:4" s="79" customFormat="1" ht="14.25" hidden="1">
      <c r="A5" s="76"/>
      <c r="B5" s="11"/>
      <c r="C5" s="77"/>
      <c r="D5" s="78"/>
    </row>
    <row r="6" spans="1:28" s="79" customFormat="1" ht="15.75">
      <c r="A6" s="76"/>
      <c r="B6" s="11"/>
      <c r="C6" s="77"/>
      <c r="D6" s="93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 t="s">
        <v>0</v>
      </c>
      <c r="X6" s="94"/>
      <c r="Y6" s="94"/>
      <c r="Z6" s="94"/>
      <c r="AA6" s="94"/>
      <c r="AB6" s="94"/>
    </row>
    <row r="7" spans="1:28" s="84" customFormat="1" ht="15.75" hidden="1">
      <c r="A7" s="80"/>
      <c r="B7" s="81"/>
      <c r="C7" s="82"/>
      <c r="D7" s="95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</row>
    <row r="8" spans="1:28" s="84" customFormat="1" ht="15.75" hidden="1">
      <c r="A8" s="80"/>
      <c r="B8" s="81"/>
      <c r="C8" s="82"/>
      <c r="D8" s="95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</row>
    <row r="9" spans="1:28" s="79" customFormat="1" ht="58.5" customHeight="1" thickBot="1">
      <c r="A9" s="76"/>
      <c r="B9" s="11"/>
      <c r="C9" s="85"/>
      <c r="D9" s="97"/>
      <c r="E9" s="98" t="s">
        <v>393</v>
      </c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9"/>
      <c r="X9" s="94"/>
      <c r="Y9" s="94"/>
      <c r="Z9" s="94"/>
      <c r="AA9" s="94"/>
      <c r="AB9" s="94"/>
    </row>
    <row r="10" spans="1:28" s="79" customFormat="1" ht="52.5" customHeight="1" thickBot="1">
      <c r="A10" s="76"/>
      <c r="B10" s="11"/>
      <c r="C10" s="77"/>
      <c r="D10" s="100" t="s">
        <v>22</v>
      </c>
      <c r="E10" s="101" t="s">
        <v>23</v>
      </c>
      <c r="F10" s="102"/>
      <c r="G10" s="103" t="s">
        <v>410</v>
      </c>
      <c r="H10" s="103" t="s">
        <v>411</v>
      </c>
      <c r="I10" s="103" t="s">
        <v>412</v>
      </c>
      <c r="J10" s="103" t="s">
        <v>413</v>
      </c>
      <c r="K10" s="103" t="s">
        <v>414</v>
      </c>
      <c r="L10" s="103" t="s">
        <v>415</v>
      </c>
      <c r="M10" s="103" t="s">
        <v>416</v>
      </c>
      <c r="N10" s="103" t="s">
        <v>417</v>
      </c>
      <c r="O10" s="103" t="s">
        <v>418</v>
      </c>
      <c r="P10" s="103" t="s">
        <v>419</v>
      </c>
      <c r="Q10" s="103" t="s">
        <v>420</v>
      </c>
      <c r="R10" s="103" t="s">
        <v>421</v>
      </c>
      <c r="S10" s="103" t="s">
        <v>422</v>
      </c>
      <c r="T10" s="103" t="s">
        <v>423</v>
      </c>
      <c r="U10" s="103" t="s">
        <v>424</v>
      </c>
      <c r="V10" s="104" t="s">
        <v>425</v>
      </c>
      <c r="W10" s="104" t="s">
        <v>426</v>
      </c>
      <c r="X10" s="104" t="s">
        <v>427</v>
      </c>
      <c r="Y10" s="104" t="s">
        <v>315</v>
      </c>
      <c r="Z10" s="104" t="s">
        <v>428</v>
      </c>
      <c r="AA10" s="104" t="s">
        <v>429</v>
      </c>
      <c r="AB10" s="104" t="s">
        <v>430</v>
      </c>
    </row>
    <row r="11" spans="1:28" s="79" customFormat="1" ht="26.25" customHeight="1" thickBot="1">
      <c r="A11" s="76"/>
      <c r="B11" s="11"/>
      <c r="C11" s="77"/>
      <c r="D11" s="338" t="s">
        <v>24</v>
      </c>
      <c r="E11" s="339"/>
      <c r="F11" s="339"/>
      <c r="G11" s="339"/>
      <c r="H11" s="339"/>
      <c r="I11" s="339"/>
      <c r="J11" s="339"/>
      <c r="K11" s="339"/>
      <c r="L11" s="339"/>
      <c r="M11" s="339"/>
      <c r="N11" s="339"/>
      <c r="O11" s="339"/>
      <c r="P11" s="339"/>
      <c r="Q11" s="339"/>
      <c r="R11" s="339"/>
      <c r="S11" s="339"/>
      <c r="T11" s="339"/>
      <c r="U11" s="339"/>
      <c r="V11" s="339"/>
      <c r="W11" s="339"/>
      <c r="X11" s="339"/>
      <c r="Y11" s="339"/>
      <c r="Z11" s="339"/>
      <c r="AA11" s="339"/>
      <c r="AB11" s="340"/>
    </row>
    <row r="12" spans="1:29" s="79" customFormat="1" ht="25.5" customHeight="1">
      <c r="A12" s="76" t="s">
        <v>25</v>
      </c>
      <c r="B12" s="11" t="s">
        <v>26</v>
      </c>
      <c r="C12" s="77"/>
      <c r="D12" s="247">
        <v>1</v>
      </c>
      <c r="E12" s="248" t="s">
        <v>27</v>
      </c>
      <c r="F12" s="249" t="s">
        <v>28</v>
      </c>
      <c r="G12" s="290">
        <v>24.544</v>
      </c>
      <c r="H12" s="290">
        <v>31.804</v>
      </c>
      <c r="I12" s="290">
        <v>39.109</v>
      </c>
      <c r="J12" s="301">
        <v>2.9276666</v>
      </c>
      <c r="K12" s="301">
        <v>2.9276666</v>
      </c>
      <c r="L12" s="301">
        <v>2.9276666</v>
      </c>
      <c r="M12" s="301">
        <v>2.9276666</v>
      </c>
      <c r="N12" s="301">
        <v>2.9276666</v>
      </c>
      <c r="O12" s="301">
        <v>2.9276666</v>
      </c>
      <c r="P12" s="301">
        <v>2.5656666</v>
      </c>
      <c r="Q12" s="301">
        <v>2.5656666</v>
      </c>
      <c r="R12" s="301">
        <v>2.5656666</v>
      </c>
      <c r="S12" s="301">
        <v>2.5656666</v>
      </c>
      <c r="T12" s="301">
        <v>2.5656666</v>
      </c>
      <c r="U12" s="301">
        <v>2.5656666</v>
      </c>
      <c r="V12" s="291">
        <f>J12+K12+L12+M12+N12+O12+P12+Q12+R12+S12+T12+U12</f>
        <v>32.9599992</v>
      </c>
      <c r="W12" s="290">
        <f>SUM(J12:L12)</f>
        <v>8.782999799999999</v>
      </c>
      <c r="X12" s="290">
        <f>SUM(M12:O12)</f>
        <v>8.782999799999999</v>
      </c>
      <c r="Y12" s="291">
        <f>SUM(W12:X12)</f>
        <v>17.565999599999998</v>
      </c>
      <c r="Z12" s="290">
        <f>SUM(P12:R12)</f>
        <v>7.6969998</v>
      </c>
      <c r="AA12" s="290">
        <f>SUM(S12:U12)</f>
        <v>7.6969998</v>
      </c>
      <c r="AB12" s="292">
        <f>SUM(Z12:AA12)</f>
        <v>15.3939996</v>
      </c>
      <c r="AC12" s="86"/>
    </row>
    <row r="13" spans="1:29" s="79" customFormat="1" ht="39.75" customHeight="1">
      <c r="A13" s="76" t="s">
        <v>29</v>
      </c>
      <c r="B13" s="11" t="s">
        <v>30</v>
      </c>
      <c r="C13" s="77"/>
      <c r="D13" s="105">
        <v>2</v>
      </c>
      <c r="E13" s="106" t="s">
        <v>31</v>
      </c>
      <c r="F13" s="107" t="s">
        <v>28</v>
      </c>
      <c r="G13" s="279">
        <v>3.93</v>
      </c>
      <c r="H13" s="279">
        <v>3.39</v>
      </c>
      <c r="I13" s="279">
        <v>6.261</v>
      </c>
      <c r="J13" s="280">
        <v>0.327</v>
      </c>
      <c r="K13" s="280">
        <v>0.327</v>
      </c>
      <c r="L13" s="280">
        <v>0.327</v>
      </c>
      <c r="M13" s="280">
        <v>0.327</v>
      </c>
      <c r="N13" s="280">
        <v>0.327</v>
      </c>
      <c r="O13" s="280">
        <v>0.327</v>
      </c>
      <c r="P13" s="280">
        <v>0.286333333</v>
      </c>
      <c r="Q13" s="280">
        <v>0.286333333</v>
      </c>
      <c r="R13" s="280">
        <v>0.286333333</v>
      </c>
      <c r="S13" s="280">
        <v>0.286333333</v>
      </c>
      <c r="T13" s="280">
        <v>0.286333333</v>
      </c>
      <c r="U13" s="280">
        <v>0.286333333</v>
      </c>
      <c r="V13" s="281">
        <f>J13+K13+L13+M13+N13+O13+P13+Q13+R13+S13+T13+U13</f>
        <v>3.679999998</v>
      </c>
      <c r="W13" s="279">
        <f aca="true" t="shared" si="1" ref="W13:AB13">SUM(W14:W15)</f>
        <v>0.9810000000000001</v>
      </c>
      <c r="X13" s="279">
        <f t="shared" si="1"/>
        <v>0.9810000000000001</v>
      </c>
      <c r="Y13" s="293">
        <f t="shared" si="1"/>
        <v>1.9620000000000002</v>
      </c>
      <c r="Z13" s="279">
        <f t="shared" si="1"/>
        <v>0.8589999990000001</v>
      </c>
      <c r="AA13" s="279">
        <f t="shared" si="1"/>
        <v>0.8589999990000001</v>
      </c>
      <c r="AB13" s="282">
        <f t="shared" si="1"/>
        <v>1.7179999980000003</v>
      </c>
      <c r="AC13" s="86"/>
    </row>
    <row r="14" spans="1:29" s="79" customFormat="1" ht="27.75" customHeight="1">
      <c r="A14" s="76" t="s">
        <v>32</v>
      </c>
      <c r="B14" s="11" t="s">
        <v>33</v>
      </c>
      <c r="C14" s="77"/>
      <c r="D14" s="105" t="s">
        <v>34</v>
      </c>
      <c r="E14" s="106" t="s">
        <v>33</v>
      </c>
      <c r="F14" s="107" t="s">
        <v>28</v>
      </c>
      <c r="G14" s="283"/>
      <c r="H14" s="283"/>
      <c r="I14" s="283"/>
      <c r="J14" s="283"/>
      <c r="K14" s="283"/>
      <c r="L14" s="283"/>
      <c r="M14" s="283"/>
      <c r="N14" s="283"/>
      <c r="O14" s="283"/>
      <c r="P14" s="283"/>
      <c r="Q14" s="283"/>
      <c r="R14" s="283"/>
      <c r="S14" s="283"/>
      <c r="T14" s="283"/>
      <c r="U14" s="283"/>
      <c r="V14" s="284"/>
      <c r="W14" s="283">
        <f>SUM(J14:L14)</f>
        <v>0</v>
      </c>
      <c r="X14" s="283">
        <f>SUM(M14:O14)</f>
        <v>0</v>
      </c>
      <c r="Y14" s="284">
        <f>W14+X14</f>
        <v>0</v>
      </c>
      <c r="Z14" s="283">
        <f>SUM(P14:R14)</f>
        <v>0</v>
      </c>
      <c r="AA14" s="283">
        <f>SUM(S14:U14)</f>
        <v>0</v>
      </c>
      <c r="AB14" s="285">
        <f>Z14+AA14</f>
        <v>0</v>
      </c>
      <c r="AC14" s="86"/>
    </row>
    <row r="15" spans="1:29" ht="39.75" customHeight="1">
      <c r="A15" s="76" t="s">
        <v>35</v>
      </c>
      <c r="B15" s="11" t="s">
        <v>36</v>
      </c>
      <c r="D15" s="105" t="s">
        <v>37</v>
      </c>
      <c r="E15" s="106" t="s">
        <v>36</v>
      </c>
      <c r="F15" s="107" t="s">
        <v>28</v>
      </c>
      <c r="G15" s="283">
        <v>3.93</v>
      </c>
      <c r="H15" s="283">
        <v>3.39</v>
      </c>
      <c r="I15" s="283">
        <v>6.261</v>
      </c>
      <c r="J15" s="280">
        <v>0.327</v>
      </c>
      <c r="K15" s="280">
        <v>0.327</v>
      </c>
      <c r="L15" s="280">
        <v>0.327</v>
      </c>
      <c r="M15" s="280">
        <v>0.327</v>
      </c>
      <c r="N15" s="280">
        <v>0.327</v>
      </c>
      <c r="O15" s="280">
        <v>0.327</v>
      </c>
      <c r="P15" s="280">
        <v>0.286333333</v>
      </c>
      <c r="Q15" s="280">
        <v>0.286333333</v>
      </c>
      <c r="R15" s="280">
        <v>0.286333333</v>
      </c>
      <c r="S15" s="280">
        <v>0.286333333</v>
      </c>
      <c r="T15" s="280">
        <v>0.286333333</v>
      </c>
      <c r="U15" s="280">
        <v>0.286333333</v>
      </c>
      <c r="V15" s="284">
        <f>J15+K15+L15+M15+N15+O15+P15+Q15+R15+S15+T15+U15</f>
        <v>3.679999998</v>
      </c>
      <c r="W15" s="283">
        <f>SUM(J15:L15)</f>
        <v>0.9810000000000001</v>
      </c>
      <c r="X15" s="283">
        <f>SUM(M15:O15)</f>
        <v>0.9810000000000001</v>
      </c>
      <c r="Y15" s="284">
        <f>W15+X15</f>
        <v>1.9620000000000002</v>
      </c>
      <c r="Z15" s="283">
        <f>SUM(P15:R15)</f>
        <v>0.8589999990000001</v>
      </c>
      <c r="AA15" s="283">
        <f>SUM(S15:U15)</f>
        <v>0.8589999990000001</v>
      </c>
      <c r="AB15" s="285">
        <f>Z15+AA15</f>
        <v>1.7179999980000003</v>
      </c>
      <c r="AC15" s="86"/>
    </row>
    <row r="16" spans="1:29" ht="41.25" customHeight="1">
      <c r="A16" s="76" t="s">
        <v>38</v>
      </c>
      <c r="B16" s="11" t="s">
        <v>39</v>
      </c>
      <c r="D16" s="105">
        <v>3</v>
      </c>
      <c r="E16" s="106" t="s">
        <v>40</v>
      </c>
      <c r="F16" s="108" t="s">
        <v>41</v>
      </c>
      <c r="G16" s="286">
        <f>IF(G12=0,0,G13/G12*100)</f>
        <v>16.01205997392438</v>
      </c>
      <c r="H16" s="286">
        <f>IF(H12=0,0,H13/H12*100)</f>
        <v>10.659036599169916</v>
      </c>
      <c r="I16" s="286">
        <f>IF(I12=0,0,I13/I12*100)</f>
        <v>16.009102764069652</v>
      </c>
      <c r="J16" s="286">
        <v>11.17</v>
      </c>
      <c r="K16" s="286">
        <v>11.17</v>
      </c>
      <c r="L16" s="286">
        <v>11.17</v>
      </c>
      <c r="M16" s="286">
        <v>11.17</v>
      </c>
      <c r="N16" s="286">
        <v>11.17</v>
      </c>
      <c r="O16" s="286">
        <v>11.17</v>
      </c>
      <c r="P16" s="286">
        <v>11.17</v>
      </c>
      <c r="Q16" s="286">
        <v>11.17</v>
      </c>
      <c r="R16" s="286">
        <v>11.17</v>
      </c>
      <c r="S16" s="286">
        <v>11.17</v>
      </c>
      <c r="T16" s="286">
        <v>11.17</v>
      </c>
      <c r="U16" s="286">
        <v>11.17</v>
      </c>
      <c r="V16" s="287">
        <f>IF(V12=0,0,V13/V12*100)</f>
        <v>11.16504880861769</v>
      </c>
      <c r="W16" s="286">
        <v>11.17</v>
      </c>
      <c r="X16" s="286">
        <v>11.17</v>
      </c>
      <c r="Y16" s="287">
        <v>11.17</v>
      </c>
      <c r="Z16" s="286">
        <v>11.17</v>
      </c>
      <c r="AA16" s="286">
        <v>11.17</v>
      </c>
      <c r="AB16" s="288">
        <v>11.17</v>
      </c>
      <c r="AC16" s="86"/>
    </row>
    <row r="17" spans="1:29" ht="39.75" customHeight="1">
      <c r="A17" s="76" t="s">
        <v>42</v>
      </c>
      <c r="B17" s="11" t="s">
        <v>43</v>
      </c>
      <c r="D17" s="105">
        <v>4</v>
      </c>
      <c r="E17" s="106" t="s">
        <v>44</v>
      </c>
      <c r="F17" s="107" t="s">
        <v>28</v>
      </c>
      <c r="G17" s="283">
        <v>20.614</v>
      </c>
      <c r="H17" s="283">
        <v>28.414</v>
      </c>
      <c r="I17" s="283">
        <v>32.848</v>
      </c>
      <c r="J17" s="289">
        <v>2.6006666</v>
      </c>
      <c r="K17" s="289">
        <v>2.6006666</v>
      </c>
      <c r="L17" s="289">
        <v>2.6006666</v>
      </c>
      <c r="M17" s="289">
        <v>2.6006666</v>
      </c>
      <c r="N17" s="289">
        <v>2.6006666</v>
      </c>
      <c r="O17" s="289">
        <v>2.6006666</v>
      </c>
      <c r="P17" s="289">
        <v>2.2793333</v>
      </c>
      <c r="Q17" s="289">
        <v>2.2793333</v>
      </c>
      <c r="R17" s="289">
        <v>2.2793333</v>
      </c>
      <c r="S17" s="289">
        <v>2.2793333</v>
      </c>
      <c r="T17" s="289">
        <v>2.2793333</v>
      </c>
      <c r="U17" s="289">
        <v>2.2793333</v>
      </c>
      <c r="V17" s="284">
        <f>J17+K17+L17+M17+N17+O17+P17+Q17+R17+S17+T17+U17</f>
        <v>29.279999400000005</v>
      </c>
      <c r="W17" s="283">
        <f>SUM(J17:L17)</f>
        <v>7.801999799999999</v>
      </c>
      <c r="X17" s="283">
        <f>SUM(M17:O17)</f>
        <v>7.801999799999999</v>
      </c>
      <c r="Y17" s="284">
        <f>W17+X17</f>
        <v>15.603999599999998</v>
      </c>
      <c r="Z17" s="283">
        <f>SUM(P17:R17)</f>
        <v>6.8379999</v>
      </c>
      <c r="AA17" s="283">
        <f>SUM(S17:U17)</f>
        <v>6.8379999</v>
      </c>
      <c r="AB17" s="285">
        <f>Z17+AA17</f>
        <v>13.6759998</v>
      </c>
      <c r="AC17" s="86"/>
    </row>
    <row r="18" spans="1:29" ht="24.75" customHeight="1">
      <c r="A18" s="76" t="s">
        <v>45</v>
      </c>
      <c r="B18" s="11" t="s">
        <v>46</v>
      </c>
      <c r="D18" s="105" t="s">
        <v>47</v>
      </c>
      <c r="E18" s="106" t="s">
        <v>46</v>
      </c>
      <c r="F18" s="107" t="s">
        <v>28</v>
      </c>
      <c r="G18" s="283"/>
      <c r="H18" s="283"/>
      <c r="I18" s="283"/>
      <c r="J18" s="283"/>
      <c r="K18" s="283"/>
      <c r="L18" s="283"/>
      <c r="M18" s="283"/>
      <c r="N18" s="283"/>
      <c r="O18" s="283"/>
      <c r="P18" s="283"/>
      <c r="Q18" s="283"/>
      <c r="R18" s="283"/>
      <c r="S18" s="283"/>
      <c r="T18" s="283"/>
      <c r="U18" s="283"/>
      <c r="V18" s="284"/>
      <c r="W18" s="283"/>
      <c r="X18" s="283"/>
      <c r="Y18" s="284"/>
      <c r="Z18" s="283"/>
      <c r="AA18" s="283"/>
      <c r="AB18" s="285"/>
      <c r="AC18" s="86"/>
    </row>
    <row r="19" spans="1:29" ht="42.75" customHeight="1" thickBot="1">
      <c r="A19" s="76" t="s">
        <v>48</v>
      </c>
      <c r="B19" s="11" t="s">
        <v>49</v>
      </c>
      <c r="D19" s="109" t="s">
        <v>50</v>
      </c>
      <c r="E19" s="110" t="s">
        <v>49</v>
      </c>
      <c r="F19" s="302" t="s">
        <v>28</v>
      </c>
      <c r="G19" s="303">
        <v>20.614</v>
      </c>
      <c r="H19" s="303">
        <v>28.414</v>
      </c>
      <c r="I19" s="303">
        <v>32.848</v>
      </c>
      <c r="J19" s="304">
        <v>2.6006666</v>
      </c>
      <c r="K19" s="304">
        <v>2.6006666</v>
      </c>
      <c r="L19" s="304">
        <v>2.6006666</v>
      </c>
      <c r="M19" s="304">
        <v>2.6006666</v>
      </c>
      <c r="N19" s="304">
        <v>2.6006666</v>
      </c>
      <c r="O19" s="304">
        <v>2.6006666</v>
      </c>
      <c r="P19" s="304">
        <v>2.2793333</v>
      </c>
      <c r="Q19" s="304">
        <v>2.2793333</v>
      </c>
      <c r="R19" s="304">
        <v>2.2793333</v>
      </c>
      <c r="S19" s="304">
        <v>2.2793333</v>
      </c>
      <c r="T19" s="304">
        <v>2.2793333</v>
      </c>
      <c r="U19" s="304">
        <v>2.2793333</v>
      </c>
      <c r="V19" s="305">
        <f>J19+K19+L19+M19+N19+O19+P19+Q19+R19+S19+T19+U19</f>
        <v>29.279999400000005</v>
      </c>
      <c r="W19" s="303">
        <f>SUM(J19:L19)</f>
        <v>7.801999799999999</v>
      </c>
      <c r="X19" s="303">
        <f>SUM(M19:O19)</f>
        <v>7.801999799999999</v>
      </c>
      <c r="Y19" s="305">
        <f>W19+X19</f>
        <v>15.603999599999998</v>
      </c>
      <c r="Z19" s="303">
        <f>SUM(P19:R19)</f>
        <v>6.8379999</v>
      </c>
      <c r="AA19" s="303">
        <f>SUM(S19:U19)</f>
        <v>6.8379999</v>
      </c>
      <c r="AB19" s="306">
        <f>Z19+AA19</f>
        <v>13.6759998</v>
      </c>
      <c r="AC19" s="86"/>
    </row>
    <row r="20" spans="1:28" ht="26.25" customHeight="1" thickBot="1">
      <c r="A20" s="76"/>
      <c r="B20" s="11"/>
      <c r="D20" s="338" t="s">
        <v>51</v>
      </c>
      <c r="E20" s="339"/>
      <c r="F20" s="339"/>
      <c r="G20" s="339"/>
      <c r="H20" s="339"/>
      <c r="I20" s="339"/>
      <c r="J20" s="339"/>
      <c r="K20" s="339"/>
      <c r="L20" s="339"/>
      <c r="M20" s="339"/>
      <c r="N20" s="339"/>
      <c r="O20" s="339"/>
      <c r="P20" s="339"/>
      <c r="Q20" s="339"/>
      <c r="R20" s="339"/>
      <c r="S20" s="339"/>
      <c r="T20" s="339"/>
      <c r="U20" s="339"/>
      <c r="V20" s="339"/>
      <c r="W20" s="339"/>
      <c r="X20" s="339"/>
      <c r="Y20" s="339"/>
      <c r="Z20" s="339"/>
      <c r="AA20" s="339"/>
      <c r="AB20" s="340"/>
    </row>
    <row r="21" spans="1:28" ht="27" customHeight="1">
      <c r="A21" s="76" t="s">
        <v>52</v>
      </c>
      <c r="B21" s="11" t="s">
        <v>26</v>
      </c>
      <c r="D21" s="247" t="s">
        <v>53</v>
      </c>
      <c r="E21" s="248" t="s">
        <v>27</v>
      </c>
      <c r="F21" s="249" t="s">
        <v>54</v>
      </c>
      <c r="G21" s="290">
        <v>3.407</v>
      </c>
      <c r="H21" s="290">
        <v>4.415</v>
      </c>
      <c r="I21" s="290">
        <v>5.429</v>
      </c>
      <c r="J21" s="290">
        <v>4.877</v>
      </c>
      <c r="K21" s="290">
        <v>4.877</v>
      </c>
      <c r="L21" s="290">
        <v>4.877</v>
      </c>
      <c r="M21" s="290">
        <v>4.877</v>
      </c>
      <c r="N21" s="290">
        <v>4.877</v>
      </c>
      <c r="O21" s="290">
        <v>4.877</v>
      </c>
      <c r="P21" s="290">
        <v>4.274</v>
      </c>
      <c r="Q21" s="290">
        <v>4.274</v>
      </c>
      <c r="R21" s="290">
        <v>4.274</v>
      </c>
      <c r="S21" s="290">
        <v>4.274</v>
      </c>
      <c r="T21" s="290">
        <v>4.274</v>
      </c>
      <c r="U21" s="290">
        <v>4.274</v>
      </c>
      <c r="V21" s="291">
        <v>4.575</v>
      </c>
      <c r="W21" s="290">
        <v>4.877</v>
      </c>
      <c r="X21" s="290">
        <v>4.877</v>
      </c>
      <c r="Y21" s="291">
        <v>4.877</v>
      </c>
      <c r="Z21" s="290">
        <v>4.274</v>
      </c>
      <c r="AA21" s="290">
        <v>4.274</v>
      </c>
      <c r="AB21" s="292">
        <v>4.274</v>
      </c>
    </row>
    <row r="22" spans="1:28" ht="39.75" customHeight="1">
      <c r="A22" s="76" t="s">
        <v>55</v>
      </c>
      <c r="B22" s="11" t="s">
        <v>30</v>
      </c>
      <c r="D22" s="105" t="s">
        <v>56</v>
      </c>
      <c r="E22" s="106" t="s">
        <v>31</v>
      </c>
      <c r="F22" s="107" t="s">
        <v>54</v>
      </c>
      <c r="G22" s="283">
        <v>0.545</v>
      </c>
      <c r="H22" s="283">
        <v>0.471</v>
      </c>
      <c r="I22" s="283">
        <v>0.869</v>
      </c>
      <c r="J22" s="283">
        <v>0.545</v>
      </c>
      <c r="K22" s="283">
        <v>0.545</v>
      </c>
      <c r="L22" s="283">
        <v>0.545</v>
      </c>
      <c r="M22" s="283">
        <v>0.545</v>
      </c>
      <c r="N22" s="283">
        <v>0.545</v>
      </c>
      <c r="O22" s="283">
        <v>0.545</v>
      </c>
      <c r="P22" s="283">
        <v>0.477</v>
      </c>
      <c r="Q22" s="283">
        <v>0.477</v>
      </c>
      <c r="R22" s="283">
        <v>0.477</v>
      </c>
      <c r="S22" s="283">
        <v>0.477</v>
      </c>
      <c r="T22" s="283">
        <v>0.477</v>
      </c>
      <c r="U22" s="283">
        <v>0.477</v>
      </c>
      <c r="V22" s="284">
        <v>0.511</v>
      </c>
      <c r="W22" s="283">
        <v>0.545</v>
      </c>
      <c r="X22" s="283">
        <v>0.545</v>
      </c>
      <c r="Y22" s="284">
        <v>0.545</v>
      </c>
      <c r="Z22" s="283">
        <v>0.477</v>
      </c>
      <c r="AA22" s="283">
        <v>0.477</v>
      </c>
      <c r="AB22" s="285">
        <v>0.477</v>
      </c>
    </row>
    <row r="23" spans="1:28" ht="24.75" customHeight="1">
      <c r="A23" s="76" t="s">
        <v>57</v>
      </c>
      <c r="B23" s="11" t="s">
        <v>33</v>
      </c>
      <c r="D23" s="105" t="s">
        <v>58</v>
      </c>
      <c r="E23" s="106" t="s">
        <v>33</v>
      </c>
      <c r="F23" s="107" t="s">
        <v>54</v>
      </c>
      <c r="G23" s="283"/>
      <c r="H23" s="283"/>
      <c r="I23" s="283"/>
      <c r="J23" s="283"/>
      <c r="K23" s="283"/>
      <c r="L23" s="283"/>
      <c r="M23" s="283"/>
      <c r="N23" s="283"/>
      <c r="O23" s="283"/>
      <c r="P23" s="283"/>
      <c r="Q23" s="283"/>
      <c r="R23" s="283"/>
      <c r="S23" s="283"/>
      <c r="T23" s="283"/>
      <c r="U23" s="283"/>
      <c r="V23" s="284"/>
      <c r="W23" s="283"/>
      <c r="X23" s="283"/>
      <c r="Y23" s="284"/>
      <c r="Z23" s="283"/>
      <c r="AA23" s="283"/>
      <c r="AB23" s="285"/>
    </row>
    <row r="24" spans="1:28" ht="33" customHeight="1">
      <c r="A24" s="76" t="s">
        <v>59</v>
      </c>
      <c r="B24" s="11" t="s">
        <v>36</v>
      </c>
      <c r="D24" s="105" t="s">
        <v>60</v>
      </c>
      <c r="E24" s="106" t="s">
        <v>36</v>
      </c>
      <c r="F24" s="107" t="s">
        <v>54</v>
      </c>
      <c r="G24" s="283">
        <v>0.545</v>
      </c>
      <c r="H24" s="283">
        <v>0.471</v>
      </c>
      <c r="I24" s="283">
        <v>0.869</v>
      </c>
      <c r="J24" s="283">
        <v>0.545</v>
      </c>
      <c r="K24" s="283">
        <v>0.545</v>
      </c>
      <c r="L24" s="283">
        <v>0.545</v>
      </c>
      <c r="M24" s="283">
        <v>0.545</v>
      </c>
      <c r="N24" s="283">
        <v>0.545</v>
      </c>
      <c r="O24" s="283">
        <v>0.545</v>
      </c>
      <c r="P24" s="283">
        <v>0.477</v>
      </c>
      <c r="Q24" s="283">
        <v>0.477</v>
      </c>
      <c r="R24" s="283">
        <v>0.477</v>
      </c>
      <c r="S24" s="283">
        <v>0.477</v>
      </c>
      <c r="T24" s="283">
        <v>0.477</v>
      </c>
      <c r="U24" s="283">
        <v>0.477</v>
      </c>
      <c r="V24" s="284">
        <v>0.511</v>
      </c>
      <c r="W24" s="283">
        <v>0.545</v>
      </c>
      <c r="X24" s="283">
        <v>0.545</v>
      </c>
      <c r="Y24" s="284">
        <v>0.545</v>
      </c>
      <c r="Z24" s="283">
        <v>0.477</v>
      </c>
      <c r="AA24" s="283">
        <v>0.477</v>
      </c>
      <c r="AB24" s="285">
        <v>0.477</v>
      </c>
    </row>
    <row r="25" spans="1:28" ht="30.75" customHeight="1">
      <c r="A25" s="76" t="s">
        <v>61</v>
      </c>
      <c r="B25" s="11" t="s">
        <v>39</v>
      </c>
      <c r="D25" s="105" t="s">
        <v>62</v>
      </c>
      <c r="E25" s="106" t="s">
        <v>40</v>
      </c>
      <c r="F25" s="108" t="s">
        <v>41</v>
      </c>
      <c r="G25" s="286">
        <v>16.01</v>
      </c>
      <c r="H25" s="286">
        <f>IF(H21=0,0,H22/H21*100)</f>
        <v>10.668176670441676</v>
      </c>
      <c r="I25" s="286">
        <f>IF(I21=0,0,I22/I21*100)</f>
        <v>16.00663105544299</v>
      </c>
      <c r="J25" s="286">
        <f>IF(J21=0,0,J22/J21*100)</f>
        <v>11.174902604059875</v>
      </c>
      <c r="K25" s="286">
        <f aca="true" t="shared" si="2" ref="K25:U25">IF(K21=0,0,K22/K21*100)</f>
        <v>11.174902604059875</v>
      </c>
      <c r="L25" s="286">
        <f t="shared" si="2"/>
        <v>11.174902604059875</v>
      </c>
      <c r="M25" s="286">
        <f t="shared" si="2"/>
        <v>11.174902604059875</v>
      </c>
      <c r="N25" s="286">
        <f t="shared" si="2"/>
        <v>11.174902604059875</v>
      </c>
      <c r="O25" s="286">
        <f t="shared" si="2"/>
        <v>11.174902604059875</v>
      </c>
      <c r="P25" s="286">
        <f t="shared" si="2"/>
        <v>11.16050538137576</v>
      </c>
      <c r="Q25" s="286">
        <f t="shared" si="2"/>
        <v>11.16050538137576</v>
      </c>
      <c r="R25" s="286">
        <f t="shared" si="2"/>
        <v>11.16050538137576</v>
      </c>
      <c r="S25" s="286">
        <f t="shared" si="2"/>
        <v>11.16050538137576</v>
      </c>
      <c r="T25" s="286">
        <f t="shared" si="2"/>
        <v>11.16050538137576</v>
      </c>
      <c r="U25" s="286">
        <f t="shared" si="2"/>
        <v>11.16050538137576</v>
      </c>
      <c r="V25" s="287">
        <f aca="true" t="shared" si="3" ref="V25:AB25">IF(V21=0,0,V22/V21*100)</f>
        <v>11.169398907103826</v>
      </c>
      <c r="W25" s="286">
        <f t="shared" si="3"/>
        <v>11.174902604059875</v>
      </c>
      <c r="X25" s="286">
        <f t="shared" si="3"/>
        <v>11.174902604059875</v>
      </c>
      <c r="Y25" s="287">
        <f t="shared" si="3"/>
        <v>11.174902604059875</v>
      </c>
      <c r="Z25" s="286">
        <f t="shared" si="3"/>
        <v>11.16050538137576</v>
      </c>
      <c r="AA25" s="286">
        <f t="shared" si="3"/>
        <v>11.16050538137576</v>
      </c>
      <c r="AB25" s="288">
        <f t="shared" si="3"/>
        <v>11.16050538137576</v>
      </c>
    </row>
    <row r="26" spans="1:28" ht="34.5" customHeight="1">
      <c r="A26" s="76" t="s">
        <v>63</v>
      </c>
      <c r="B26" s="11" t="s">
        <v>43</v>
      </c>
      <c r="D26" s="105" t="s">
        <v>64</v>
      </c>
      <c r="E26" s="106" t="s">
        <v>65</v>
      </c>
      <c r="F26" s="107" t="s">
        <v>54</v>
      </c>
      <c r="G26" s="283">
        <v>2.862</v>
      </c>
      <c r="H26" s="283">
        <v>3.944</v>
      </c>
      <c r="I26" s="283">
        <v>3.232</v>
      </c>
      <c r="J26" s="283">
        <v>4.332</v>
      </c>
      <c r="K26" s="283">
        <v>4.332</v>
      </c>
      <c r="L26" s="283">
        <v>4.332</v>
      </c>
      <c r="M26" s="283">
        <v>4.332</v>
      </c>
      <c r="N26" s="283">
        <v>4.332</v>
      </c>
      <c r="O26" s="283">
        <v>4.332</v>
      </c>
      <c r="P26" s="283">
        <v>3.797</v>
      </c>
      <c r="Q26" s="283">
        <v>3.797</v>
      </c>
      <c r="R26" s="283">
        <v>3.797</v>
      </c>
      <c r="S26" s="283">
        <v>3.797</v>
      </c>
      <c r="T26" s="283">
        <v>3.797</v>
      </c>
      <c r="U26" s="283">
        <v>3.797</v>
      </c>
      <c r="V26" s="284">
        <v>4.064</v>
      </c>
      <c r="W26" s="283">
        <v>4.332</v>
      </c>
      <c r="X26" s="283">
        <v>4.332</v>
      </c>
      <c r="Y26" s="284">
        <v>4.332</v>
      </c>
      <c r="Z26" s="283">
        <v>3.797</v>
      </c>
      <c r="AA26" s="283">
        <v>3.797</v>
      </c>
      <c r="AB26" s="285">
        <v>3.797</v>
      </c>
    </row>
    <row r="27" spans="1:28" ht="27.75" customHeight="1">
      <c r="A27" s="76" t="s">
        <v>66</v>
      </c>
      <c r="B27" s="11" t="s">
        <v>46</v>
      </c>
      <c r="D27" s="105" t="s">
        <v>67</v>
      </c>
      <c r="E27" s="106" t="s">
        <v>46</v>
      </c>
      <c r="F27" s="107" t="s">
        <v>54</v>
      </c>
      <c r="G27" s="283"/>
      <c r="H27" s="283"/>
      <c r="I27" s="283"/>
      <c r="J27" s="283"/>
      <c r="K27" s="283"/>
      <c r="L27" s="283"/>
      <c r="M27" s="283"/>
      <c r="N27" s="283"/>
      <c r="O27" s="283"/>
      <c r="P27" s="283"/>
      <c r="Q27" s="283"/>
      <c r="R27" s="283"/>
      <c r="S27" s="283"/>
      <c r="T27" s="283"/>
      <c r="U27" s="283"/>
      <c r="V27" s="284">
        <f>SUM(J27:U27)/12</f>
        <v>0</v>
      </c>
      <c r="W27" s="283">
        <f>(J27+K27+L27)/3</f>
        <v>0</v>
      </c>
      <c r="X27" s="283">
        <f>(M27+N27+O27)/3</f>
        <v>0</v>
      </c>
      <c r="Y27" s="284">
        <f>(W27+X27)/2</f>
        <v>0</v>
      </c>
      <c r="Z27" s="283">
        <f>(P27+Q27+R27)/3</f>
        <v>0</v>
      </c>
      <c r="AA27" s="283">
        <f>(S27+T27+U27)/3</f>
        <v>0</v>
      </c>
      <c r="AB27" s="285">
        <f>(Z27+AA27)/2</f>
        <v>0</v>
      </c>
    </row>
    <row r="28" spans="1:28" ht="33" customHeight="1">
      <c r="A28" s="76" t="s">
        <v>68</v>
      </c>
      <c r="B28" s="11" t="s">
        <v>49</v>
      </c>
      <c r="D28" s="105" t="s">
        <v>69</v>
      </c>
      <c r="E28" s="106" t="s">
        <v>49</v>
      </c>
      <c r="F28" s="107" t="s">
        <v>54</v>
      </c>
      <c r="G28" s="283">
        <v>2.862</v>
      </c>
      <c r="H28" s="283">
        <v>3.944</v>
      </c>
      <c r="I28" s="283">
        <v>3.232</v>
      </c>
      <c r="J28" s="283">
        <v>4.332</v>
      </c>
      <c r="K28" s="283">
        <v>4.332</v>
      </c>
      <c r="L28" s="283">
        <v>4.332</v>
      </c>
      <c r="M28" s="283">
        <v>4.332</v>
      </c>
      <c r="N28" s="283">
        <v>4.332</v>
      </c>
      <c r="O28" s="283">
        <v>4.332</v>
      </c>
      <c r="P28" s="283">
        <v>3.797</v>
      </c>
      <c r="Q28" s="283">
        <v>3.797</v>
      </c>
      <c r="R28" s="283">
        <v>3.797</v>
      </c>
      <c r="S28" s="283">
        <v>3.797</v>
      </c>
      <c r="T28" s="283">
        <v>3.797</v>
      </c>
      <c r="U28" s="283">
        <v>3.797</v>
      </c>
      <c r="V28" s="284">
        <v>4.064</v>
      </c>
      <c r="W28" s="283">
        <v>4.332</v>
      </c>
      <c r="X28" s="283">
        <v>4.332</v>
      </c>
      <c r="Y28" s="284">
        <v>4.332</v>
      </c>
      <c r="Z28" s="283">
        <v>3.797</v>
      </c>
      <c r="AA28" s="283">
        <v>3.797</v>
      </c>
      <c r="AB28" s="285">
        <v>3.797</v>
      </c>
    </row>
    <row r="29" spans="1:28" ht="23.25" customHeight="1">
      <c r="A29" s="76" t="s">
        <v>70</v>
      </c>
      <c r="B29" s="11" t="s">
        <v>71</v>
      </c>
      <c r="D29" s="105" t="s">
        <v>72</v>
      </c>
      <c r="E29" s="106" t="s">
        <v>73</v>
      </c>
      <c r="F29" s="108" t="s">
        <v>54</v>
      </c>
      <c r="G29" s="279">
        <v>3.407</v>
      </c>
      <c r="H29" s="279">
        <v>4.415</v>
      </c>
      <c r="I29" s="279">
        <v>5.429</v>
      </c>
      <c r="J29" s="296">
        <v>4.877</v>
      </c>
      <c r="K29" s="296">
        <v>4.877</v>
      </c>
      <c r="L29" s="296">
        <v>4.877</v>
      </c>
      <c r="M29" s="296">
        <v>4.877</v>
      </c>
      <c r="N29" s="296">
        <v>4.877</v>
      </c>
      <c r="O29" s="296">
        <v>4.877</v>
      </c>
      <c r="P29" s="296">
        <v>4.274</v>
      </c>
      <c r="Q29" s="296">
        <v>4.274</v>
      </c>
      <c r="R29" s="296">
        <v>4.274</v>
      </c>
      <c r="S29" s="296">
        <v>4.274</v>
      </c>
      <c r="T29" s="296">
        <v>4.274</v>
      </c>
      <c r="U29" s="296">
        <v>4.274</v>
      </c>
      <c r="V29" s="297">
        <v>4.575</v>
      </c>
      <c r="W29" s="296">
        <v>4.877</v>
      </c>
      <c r="X29" s="296">
        <v>4.877</v>
      </c>
      <c r="Y29" s="297">
        <v>4.877</v>
      </c>
      <c r="Z29" s="296">
        <v>4.274</v>
      </c>
      <c r="AA29" s="296">
        <v>4.274</v>
      </c>
      <c r="AB29" s="298">
        <v>4.274</v>
      </c>
    </row>
    <row r="30" spans="1:28" ht="21.75" customHeight="1">
      <c r="A30" s="76" t="s">
        <v>74</v>
      </c>
      <c r="B30" s="11" t="s">
        <v>33</v>
      </c>
      <c r="D30" s="105" t="s">
        <v>75</v>
      </c>
      <c r="E30" s="106" t="s">
        <v>33</v>
      </c>
      <c r="F30" s="108" t="s">
        <v>54</v>
      </c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4">
        <f>SUM(J30:U30)/12</f>
        <v>0</v>
      </c>
      <c r="W30" s="283">
        <f>(J30+K30+L30)/3</f>
        <v>0</v>
      </c>
      <c r="X30" s="283">
        <f>(M30+N30+O30)/3</f>
        <v>0</v>
      </c>
      <c r="Y30" s="284">
        <f>(W30+X30)/2</f>
        <v>0</v>
      </c>
      <c r="Z30" s="283">
        <f>(P30+Q30+R30)/3</f>
        <v>0</v>
      </c>
      <c r="AA30" s="283">
        <f>(S30+T30+U30)/3</f>
        <v>0</v>
      </c>
      <c r="AB30" s="285">
        <f>(Z30+AA30)/2</f>
        <v>0</v>
      </c>
    </row>
    <row r="31" spans="1:28" ht="45.75" customHeight="1">
      <c r="A31" s="76" t="s">
        <v>76</v>
      </c>
      <c r="B31" s="11" t="s">
        <v>77</v>
      </c>
      <c r="D31" s="105" t="s">
        <v>78</v>
      </c>
      <c r="E31" s="106" t="s">
        <v>77</v>
      </c>
      <c r="F31" s="108" t="s">
        <v>54</v>
      </c>
      <c r="G31" s="279">
        <v>3.407</v>
      </c>
      <c r="H31" s="279">
        <v>4.415</v>
      </c>
      <c r="I31" s="279">
        <v>5.429</v>
      </c>
      <c r="J31" s="296">
        <v>4.877</v>
      </c>
      <c r="K31" s="296">
        <v>4.877</v>
      </c>
      <c r="L31" s="296">
        <v>4.877</v>
      </c>
      <c r="M31" s="296">
        <v>4.877</v>
      </c>
      <c r="N31" s="296">
        <v>4.877</v>
      </c>
      <c r="O31" s="296">
        <v>4.877</v>
      </c>
      <c r="P31" s="296">
        <v>4.274</v>
      </c>
      <c r="Q31" s="296">
        <v>4.274</v>
      </c>
      <c r="R31" s="296">
        <v>4.274</v>
      </c>
      <c r="S31" s="296">
        <v>4.274</v>
      </c>
      <c r="T31" s="296">
        <v>4.274</v>
      </c>
      <c r="U31" s="296">
        <v>4.274</v>
      </c>
      <c r="V31" s="297">
        <v>4.575</v>
      </c>
      <c r="W31" s="296">
        <v>4.877</v>
      </c>
      <c r="X31" s="296">
        <v>4.877</v>
      </c>
      <c r="Y31" s="297">
        <v>4.877</v>
      </c>
      <c r="Z31" s="296">
        <v>4.274</v>
      </c>
      <c r="AA31" s="296">
        <v>4.274</v>
      </c>
      <c r="AB31" s="298">
        <v>4.274</v>
      </c>
    </row>
    <row r="32" spans="1:28" ht="22.5" customHeight="1">
      <c r="A32" s="76" t="s">
        <v>79</v>
      </c>
      <c r="B32" s="11" t="s">
        <v>80</v>
      </c>
      <c r="D32" s="105" t="s">
        <v>81</v>
      </c>
      <c r="E32" s="106" t="s">
        <v>82</v>
      </c>
      <c r="F32" s="108" t="s">
        <v>83</v>
      </c>
      <c r="G32" s="279">
        <v>10.032</v>
      </c>
      <c r="H32" s="279">
        <v>10.342</v>
      </c>
      <c r="I32" s="279">
        <v>12.217</v>
      </c>
      <c r="J32" s="279">
        <v>12.217</v>
      </c>
      <c r="K32" s="279">
        <v>12.217</v>
      </c>
      <c r="L32" s="279">
        <v>12.217</v>
      </c>
      <c r="M32" s="279">
        <v>12.217</v>
      </c>
      <c r="N32" s="279">
        <v>12.217</v>
      </c>
      <c r="O32" s="279">
        <v>12.217</v>
      </c>
      <c r="P32" s="279">
        <v>12.217</v>
      </c>
      <c r="Q32" s="279">
        <v>12.217</v>
      </c>
      <c r="R32" s="279">
        <v>12.217</v>
      </c>
      <c r="S32" s="279">
        <v>12.217</v>
      </c>
      <c r="T32" s="279">
        <v>12.217</v>
      </c>
      <c r="U32" s="279">
        <v>12.217</v>
      </c>
      <c r="V32" s="293">
        <v>12.217</v>
      </c>
      <c r="W32" s="279">
        <v>12.217</v>
      </c>
      <c r="X32" s="279">
        <v>12.217</v>
      </c>
      <c r="Y32" s="293">
        <v>12.217</v>
      </c>
      <c r="Z32" s="279">
        <v>12.217</v>
      </c>
      <c r="AA32" s="279">
        <v>12.217</v>
      </c>
      <c r="AB32" s="299">
        <v>12.217</v>
      </c>
    </row>
    <row r="33" spans="1:28" ht="32.25" customHeight="1">
      <c r="A33" s="76" t="s">
        <v>84</v>
      </c>
      <c r="B33" s="11" t="s">
        <v>33</v>
      </c>
      <c r="D33" s="105" t="s">
        <v>85</v>
      </c>
      <c r="E33" s="106" t="s">
        <v>33</v>
      </c>
      <c r="F33" s="108" t="s">
        <v>83</v>
      </c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3"/>
      <c r="S33" s="283"/>
      <c r="T33" s="283"/>
      <c r="U33" s="283"/>
      <c r="V33" s="284">
        <f>SUM(J33:U33)/12</f>
        <v>0</v>
      </c>
      <c r="W33" s="283">
        <f>(J33+K33+L33)/3</f>
        <v>0</v>
      </c>
      <c r="X33" s="283">
        <f>(M33+N33+O33)/3</f>
        <v>0</v>
      </c>
      <c r="Y33" s="284">
        <f>(W33+X33)/2</f>
        <v>0</v>
      </c>
      <c r="Z33" s="283">
        <f>(P33+Q33+R33)/3</f>
        <v>0</v>
      </c>
      <c r="AA33" s="283">
        <f>(S33+T33+U33)/3</f>
        <v>0</v>
      </c>
      <c r="AB33" s="285">
        <f>(Z33+AA33)/2</f>
        <v>0</v>
      </c>
    </row>
    <row r="34" spans="1:28" ht="35.25" customHeight="1" thickBot="1">
      <c r="A34" s="76" t="s">
        <v>86</v>
      </c>
      <c r="B34" s="11" t="s">
        <v>77</v>
      </c>
      <c r="D34" s="109" t="s">
        <v>87</v>
      </c>
      <c r="E34" s="110" t="s">
        <v>77</v>
      </c>
      <c r="F34" s="111" t="s">
        <v>83</v>
      </c>
      <c r="G34" s="294">
        <v>10.032</v>
      </c>
      <c r="H34" s="294">
        <v>10.342</v>
      </c>
      <c r="I34" s="294">
        <v>12.217</v>
      </c>
      <c r="J34" s="294">
        <v>12.217</v>
      </c>
      <c r="K34" s="294">
        <v>12.217</v>
      </c>
      <c r="L34" s="294">
        <v>12.217</v>
      </c>
      <c r="M34" s="294">
        <v>12.217</v>
      </c>
      <c r="N34" s="294">
        <v>12.217</v>
      </c>
      <c r="O34" s="294">
        <v>12.217</v>
      </c>
      <c r="P34" s="294">
        <v>12.217</v>
      </c>
      <c r="Q34" s="294">
        <v>12.217</v>
      </c>
      <c r="R34" s="294">
        <v>12.217</v>
      </c>
      <c r="S34" s="294">
        <v>12.217</v>
      </c>
      <c r="T34" s="294">
        <v>12.217</v>
      </c>
      <c r="U34" s="294">
        <v>12.217</v>
      </c>
      <c r="V34" s="295">
        <v>12.217</v>
      </c>
      <c r="W34" s="294">
        <v>12.217</v>
      </c>
      <c r="X34" s="294">
        <v>12.217</v>
      </c>
      <c r="Y34" s="295">
        <v>12.217</v>
      </c>
      <c r="Z34" s="294">
        <v>12.217</v>
      </c>
      <c r="AA34" s="294">
        <v>12.217</v>
      </c>
      <c r="AB34" s="300">
        <v>12.217</v>
      </c>
    </row>
    <row r="35" spans="1:28" ht="15.75">
      <c r="A35" s="76"/>
      <c r="B35" s="11"/>
      <c r="D35" s="93"/>
      <c r="E35" s="112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</row>
    <row r="36" spans="1:28" ht="15.75">
      <c r="A36" s="76"/>
      <c r="B36" s="11"/>
      <c r="D36" s="93"/>
      <c r="E36" s="112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</row>
    <row r="37" spans="1:28" ht="20.25" customHeight="1" thickBot="1">
      <c r="A37" s="76"/>
      <c r="B37" s="11"/>
      <c r="D37" s="342" t="s">
        <v>88</v>
      </c>
      <c r="E37" s="342"/>
      <c r="F37" s="342"/>
      <c r="G37" s="342"/>
      <c r="H37" s="113"/>
      <c r="I37" s="113"/>
      <c r="J37" s="113"/>
      <c r="K37" s="94"/>
      <c r="L37" s="94"/>
      <c r="M37" s="343"/>
      <c r="N37" s="343"/>
      <c r="O37" s="343"/>
      <c r="P37" s="94" t="s">
        <v>241</v>
      </c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</row>
    <row r="38" spans="1:28" ht="20.25" customHeight="1">
      <c r="A38" s="76"/>
      <c r="B38" s="11"/>
      <c r="D38" s="113"/>
      <c r="E38" s="113"/>
      <c r="F38" s="113"/>
      <c r="G38" s="113"/>
      <c r="H38" s="113"/>
      <c r="I38" s="113"/>
      <c r="J38" s="113"/>
      <c r="K38" s="94"/>
      <c r="L38" s="94"/>
      <c r="M38" s="114"/>
      <c r="N38" s="114"/>
      <c r="O38" s="114"/>
      <c r="P38" s="96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</row>
    <row r="39" spans="1:28" ht="30" customHeight="1" thickBot="1">
      <c r="A39" s="76"/>
      <c r="B39" s="11"/>
      <c r="D39" s="342" t="s">
        <v>89</v>
      </c>
      <c r="E39" s="342"/>
      <c r="F39" s="342"/>
      <c r="G39" s="342"/>
      <c r="H39" s="342"/>
      <c r="I39" s="342"/>
      <c r="J39" s="342"/>
      <c r="K39" s="342"/>
      <c r="L39" s="94"/>
      <c r="M39" s="344"/>
      <c r="N39" s="344"/>
      <c r="O39" s="344"/>
      <c r="P39" s="94" t="s">
        <v>229</v>
      </c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</row>
    <row r="41" spans="1:10" ht="14.25">
      <c r="A41" s="76"/>
      <c r="B41" s="11"/>
      <c r="D41" s="83"/>
      <c r="E41" s="89"/>
      <c r="F41" s="20"/>
      <c r="G41" s="84"/>
      <c r="H41" s="84"/>
      <c r="I41" s="84"/>
      <c r="J41" s="84"/>
    </row>
    <row r="43" spans="4:10" ht="14.25">
      <c r="D43" s="341"/>
      <c r="E43" s="341"/>
      <c r="F43" s="341"/>
      <c r="G43" s="341"/>
      <c r="H43" s="88"/>
      <c r="I43" s="88"/>
      <c r="J43" s="88"/>
    </row>
    <row r="44" ht="14.25">
      <c r="E44" s="21"/>
    </row>
  </sheetData>
  <sheetProtection/>
  <mergeCells count="7">
    <mergeCell ref="D11:AB11"/>
    <mergeCell ref="D43:G43"/>
    <mergeCell ref="D37:G37"/>
    <mergeCell ref="M37:O37"/>
    <mergeCell ref="D39:K39"/>
    <mergeCell ref="M39:O39"/>
    <mergeCell ref="D20:AB20"/>
  </mergeCells>
  <dataValidations count="1">
    <dataValidation type="decimal" allowBlank="1" showInputMessage="1" showErrorMessage="1" sqref="G21:AB25 W19:AB19 W17:AB17 G12:AB16 G18:AB18 G27:AB27 G29:AB34">
      <formula1>-1000000000000000</formula1>
      <formula2>1000000000000000</formula2>
    </dataValidation>
  </dataValidations>
  <printOptions/>
  <pageMargins left="0.17" right="0.17" top="0.22" bottom="0.24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zoomScalePageLayoutView="0" workbookViewId="0" topLeftCell="A1">
      <selection activeCell="O47" sqref="O47"/>
    </sheetView>
  </sheetViews>
  <sheetFormatPr defaultColWidth="9.00390625" defaultRowHeight="12.75"/>
  <cols>
    <col min="1" max="1" width="5.25390625" style="5" customWidth="1"/>
    <col min="2" max="2" width="2.00390625" style="5" customWidth="1"/>
    <col min="3" max="3" width="4.75390625" style="5" customWidth="1"/>
    <col min="4" max="4" width="34.25390625" style="5" customWidth="1"/>
    <col min="5" max="5" width="3.00390625" style="5" hidden="1" customWidth="1"/>
    <col min="6" max="6" width="10.375" style="5" customWidth="1"/>
    <col min="7" max="7" width="10.875" style="5" customWidth="1"/>
    <col min="8" max="8" width="9.375" style="5" customWidth="1"/>
    <col min="9" max="9" width="13.125" style="5" customWidth="1"/>
    <col min="10" max="10" width="8.375" style="5" customWidth="1"/>
    <col min="11" max="11" width="8.625" style="5" customWidth="1"/>
    <col min="12" max="12" width="8.125" style="5" customWidth="1"/>
    <col min="13" max="13" width="8.625" style="5" customWidth="1"/>
    <col min="14" max="14" width="12.00390625" style="5" customWidth="1"/>
    <col min="15" max="15" width="8.875" style="5" customWidth="1"/>
    <col min="16" max="16" width="10.375" style="5" customWidth="1"/>
    <col min="17" max="16384" width="9.125" style="5" customWidth="1"/>
  </cols>
  <sheetData>
    <row r="1" spans="1:17" ht="15.75">
      <c r="A1" s="178"/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9" t="s">
        <v>199</v>
      </c>
      <c r="Q1" s="178"/>
    </row>
    <row r="2" spans="1:17" ht="11.25" customHeight="1">
      <c r="A2" s="178"/>
      <c r="B2" s="178"/>
      <c r="C2" s="178"/>
      <c r="D2" s="180" t="s">
        <v>143</v>
      </c>
      <c r="E2" s="180"/>
      <c r="F2" s="180"/>
      <c r="G2" s="180"/>
      <c r="H2" s="180"/>
      <c r="I2" s="180"/>
      <c r="J2" s="180"/>
      <c r="K2" s="178"/>
      <c r="L2" s="178"/>
      <c r="M2" s="178"/>
      <c r="N2" s="178"/>
      <c r="O2" s="178"/>
      <c r="P2" s="178"/>
      <c r="Q2" s="178"/>
    </row>
    <row r="3" spans="1:17" ht="11.25" customHeight="1">
      <c r="A3" s="178"/>
      <c r="B3" s="178"/>
      <c r="C3" s="178"/>
      <c r="D3" s="180" t="s">
        <v>144</v>
      </c>
      <c r="E3" s="180"/>
      <c r="F3" s="180"/>
      <c r="G3" s="180"/>
      <c r="H3" s="180"/>
      <c r="I3" s="180"/>
      <c r="J3" s="180"/>
      <c r="K3" s="178"/>
      <c r="L3" s="178"/>
      <c r="M3" s="180"/>
      <c r="N3" s="178"/>
      <c r="O3" s="178"/>
      <c r="P3" s="178"/>
      <c r="Q3" s="178"/>
    </row>
    <row r="4" spans="1:17" ht="12" customHeight="1">
      <c r="A4" s="178"/>
      <c r="B4" s="178"/>
      <c r="C4" s="178"/>
      <c r="D4" s="180" t="s">
        <v>431</v>
      </c>
      <c r="E4" s="180"/>
      <c r="F4" s="180"/>
      <c r="G4" s="180"/>
      <c r="H4" s="180"/>
      <c r="I4" s="180"/>
      <c r="J4" s="180"/>
      <c r="K4" s="178"/>
      <c r="L4" s="178"/>
      <c r="M4" s="178"/>
      <c r="N4" s="178"/>
      <c r="O4" s="178"/>
      <c r="P4" s="179"/>
      <c r="Q4" s="178"/>
    </row>
    <row r="5" spans="1:17" ht="11.25" customHeight="1">
      <c r="A5" s="178"/>
      <c r="B5" s="178"/>
      <c r="C5" s="178"/>
      <c r="D5" s="180"/>
      <c r="E5" s="180"/>
      <c r="F5" s="180"/>
      <c r="G5" s="180"/>
      <c r="H5" s="180"/>
      <c r="I5" s="180"/>
      <c r="J5" s="180"/>
      <c r="K5" s="178"/>
      <c r="L5" s="178"/>
      <c r="M5" s="178"/>
      <c r="N5" s="178"/>
      <c r="O5" s="178"/>
      <c r="P5" s="178"/>
      <c r="Q5" s="178"/>
    </row>
    <row r="6" spans="1:17" ht="16.5" thickBot="1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</row>
    <row r="7" spans="1:17" ht="15" customHeight="1">
      <c r="A7" s="350" t="s">
        <v>145</v>
      </c>
      <c r="B7" s="352" t="s">
        <v>122</v>
      </c>
      <c r="C7" s="353"/>
      <c r="D7" s="353"/>
      <c r="E7" s="354"/>
      <c r="F7" s="363" t="s">
        <v>146</v>
      </c>
      <c r="G7" s="365" t="s">
        <v>432</v>
      </c>
      <c r="H7" s="366"/>
      <c r="I7" s="366"/>
      <c r="J7" s="366"/>
      <c r="K7" s="367"/>
      <c r="L7" s="365" t="s">
        <v>433</v>
      </c>
      <c r="M7" s="366"/>
      <c r="N7" s="366"/>
      <c r="O7" s="366"/>
      <c r="P7" s="367"/>
      <c r="Q7" s="178"/>
    </row>
    <row r="8" spans="1:17" ht="15" customHeight="1" thickBot="1">
      <c r="A8" s="351"/>
      <c r="B8" s="355"/>
      <c r="C8" s="356"/>
      <c r="D8" s="356"/>
      <c r="E8" s="357"/>
      <c r="F8" s="364"/>
      <c r="G8" s="181" t="s">
        <v>124</v>
      </c>
      <c r="H8" s="182" t="s">
        <v>125</v>
      </c>
      <c r="I8" s="182" t="s">
        <v>126</v>
      </c>
      <c r="J8" s="182" t="s">
        <v>127</v>
      </c>
      <c r="K8" s="183" t="s">
        <v>147</v>
      </c>
      <c r="L8" s="181" t="s">
        <v>124</v>
      </c>
      <c r="M8" s="182" t="s">
        <v>125</v>
      </c>
      <c r="N8" s="182" t="s">
        <v>126</v>
      </c>
      <c r="O8" s="182" t="s">
        <v>127</v>
      </c>
      <c r="P8" s="183" t="s">
        <v>147</v>
      </c>
      <c r="Q8" s="178"/>
    </row>
    <row r="9" spans="1:17" ht="16.5" thickBot="1">
      <c r="A9" s="184">
        <v>1</v>
      </c>
      <c r="B9" s="345">
        <v>2</v>
      </c>
      <c r="C9" s="346"/>
      <c r="D9" s="346"/>
      <c r="E9" s="347"/>
      <c r="F9" s="185">
        <v>3</v>
      </c>
      <c r="G9" s="186">
        <v>4</v>
      </c>
      <c r="H9" s="187">
        <v>5</v>
      </c>
      <c r="I9" s="187">
        <v>6</v>
      </c>
      <c r="J9" s="187">
        <v>7</v>
      </c>
      <c r="K9" s="185">
        <v>8</v>
      </c>
      <c r="L9" s="186">
        <v>14</v>
      </c>
      <c r="M9" s="187">
        <v>15</v>
      </c>
      <c r="N9" s="187">
        <v>16</v>
      </c>
      <c r="O9" s="187">
        <v>17</v>
      </c>
      <c r="P9" s="185">
        <v>18</v>
      </c>
      <c r="Q9" s="178"/>
    </row>
    <row r="10" spans="1:17" ht="44.25" customHeight="1">
      <c r="A10" s="206">
        <v>1</v>
      </c>
      <c r="B10" s="207"/>
      <c r="C10" s="348" t="s">
        <v>148</v>
      </c>
      <c r="D10" s="348"/>
      <c r="E10" s="208"/>
      <c r="F10" s="201" t="s">
        <v>149</v>
      </c>
      <c r="G10" s="188">
        <v>0</v>
      </c>
      <c r="H10" s="189"/>
      <c r="I10" s="189"/>
      <c r="J10" s="189"/>
      <c r="K10" s="190"/>
      <c r="L10" s="188">
        <v>0</v>
      </c>
      <c r="M10" s="189"/>
      <c r="N10" s="189"/>
      <c r="O10" s="189"/>
      <c r="P10" s="190"/>
      <c r="Q10" s="178"/>
    </row>
    <row r="11" spans="1:17" ht="44.25" customHeight="1">
      <c r="A11" s="209" t="s">
        <v>150</v>
      </c>
      <c r="B11" s="210"/>
      <c r="C11" s="349" t="s">
        <v>151</v>
      </c>
      <c r="D11" s="349"/>
      <c r="E11" s="211"/>
      <c r="F11" s="202" t="s">
        <v>149</v>
      </c>
      <c r="G11" s="191">
        <v>0</v>
      </c>
      <c r="H11" s="192"/>
      <c r="I11" s="192">
        <f>I12*I13*I14/1000000</f>
        <v>0.25099995503808004</v>
      </c>
      <c r="J11" s="192">
        <v>0</v>
      </c>
      <c r="K11" s="190">
        <v>0</v>
      </c>
      <c r="L11" s="191">
        <v>0</v>
      </c>
      <c r="M11" s="192"/>
      <c r="N11" s="192">
        <f>N12*N13*N14/1000000</f>
        <v>0.26611555785839996</v>
      </c>
      <c r="O11" s="192">
        <v>0</v>
      </c>
      <c r="P11" s="190">
        <v>0</v>
      </c>
      <c r="Q11" s="178"/>
    </row>
    <row r="12" spans="1:17" ht="44.25" customHeight="1">
      <c r="A12" s="209" t="s">
        <v>152</v>
      </c>
      <c r="B12" s="210"/>
      <c r="C12" s="349" t="s">
        <v>153</v>
      </c>
      <c r="D12" s="349"/>
      <c r="E12" s="211"/>
      <c r="F12" s="202" t="s">
        <v>154</v>
      </c>
      <c r="G12" s="191">
        <v>0</v>
      </c>
      <c r="H12" s="192"/>
      <c r="I12" s="192">
        <v>1.431597</v>
      </c>
      <c r="J12" s="192">
        <v>0</v>
      </c>
      <c r="K12" s="193">
        <v>0</v>
      </c>
      <c r="L12" s="191">
        <v>0</v>
      </c>
      <c r="M12" s="192"/>
      <c r="N12" s="192">
        <v>1.431597</v>
      </c>
      <c r="O12" s="192">
        <v>0</v>
      </c>
      <c r="P12" s="193">
        <v>0</v>
      </c>
      <c r="Q12" s="178"/>
    </row>
    <row r="13" spans="1:17" ht="44.25" customHeight="1">
      <c r="A13" s="209" t="s">
        <v>155</v>
      </c>
      <c r="B13" s="210"/>
      <c r="C13" s="349" t="s">
        <v>156</v>
      </c>
      <c r="D13" s="349"/>
      <c r="E13" s="211"/>
      <c r="F13" s="202" t="s">
        <v>83</v>
      </c>
      <c r="G13" s="191">
        <v>0</v>
      </c>
      <c r="H13" s="192"/>
      <c r="I13" s="192">
        <v>19.96</v>
      </c>
      <c r="J13" s="192">
        <v>0</v>
      </c>
      <c r="K13" s="193">
        <v>0</v>
      </c>
      <c r="L13" s="191">
        <v>0</v>
      </c>
      <c r="M13" s="192"/>
      <c r="N13" s="192">
        <v>21.22</v>
      </c>
      <c r="O13" s="192">
        <v>0</v>
      </c>
      <c r="P13" s="193">
        <v>0</v>
      </c>
      <c r="Q13" s="178"/>
    </row>
    <row r="14" spans="1:17" ht="44.25" customHeight="1">
      <c r="A14" s="209" t="s">
        <v>157</v>
      </c>
      <c r="B14" s="210"/>
      <c r="C14" s="349" t="s">
        <v>158</v>
      </c>
      <c r="D14" s="349"/>
      <c r="E14" s="211"/>
      <c r="F14" s="202" t="s">
        <v>159</v>
      </c>
      <c r="G14" s="191">
        <v>0</v>
      </c>
      <c r="H14" s="192"/>
      <c r="I14" s="192">
        <v>8784</v>
      </c>
      <c r="J14" s="192">
        <v>0</v>
      </c>
      <c r="K14" s="193">
        <v>0</v>
      </c>
      <c r="L14" s="191">
        <v>0</v>
      </c>
      <c r="M14" s="192"/>
      <c r="N14" s="192">
        <v>8760</v>
      </c>
      <c r="O14" s="192">
        <v>0</v>
      </c>
      <c r="P14" s="193">
        <v>0</v>
      </c>
      <c r="Q14" s="178"/>
    </row>
    <row r="15" spans="1:17" ht="44.25" customHeight="1">
      <c r="A15" s="209" t="s">
        <v>160</v>
      </c>
      <c r="B15" s="210"/>
      <c r="C15" s="349" t="s">
        <v>161</v>
      </c>
      <c r="D15" s="349"/>
      <c r="E15" s="211"/>
      <c r="F15" s="202" t="s">
        <v>149</v>
      </c>
      <c r="G15" s="191">
        <v>0</v>
      </c>
      <c r="H15" s="192"/>
      <c r="I15" s="192">
        <v>0</v>
      </c>
      <c r="J15" s="192">
        <v>0</v>
      </c>
      <c r="K15" s="193">
        <v>0</v>
      </c>
      <c r="L15" s="191">
        <v>0</v>
      </c>
      <c r="M15" s="192"/>
      <c r="N15" s="192">
        <v>0</v>
      </c>
      <c r="O15" s="192">
        <v>0</v>
      </c>
      <c r="P15" s="193">
        <v>0</v>
      </c>
      <c r="Q15" s="178"/>
    </row>
    <row r="16" spans="1:17" ht="44.25" customHeight="1">
      <c r="A16" s="209" t="s">
        <v>152</v>
      </c>
      <c r="B16" s="210"/>
      <c r="C16" s="349" t="s">
        <v>153</v>
      </c>
      <c r="D16" s="349"/>
      <c r="E16" s="211"/>
      <c r="F16" s="203" t="s">
        <v>162</v>
      </c>
      <c r="G16" s="191">
        <v>0</v>
      </c>
      <c r="H16" s="192"/>
      <c r="I16" s="192">
        <v>0</v>
      </c>
      <c r="J16" s="192">
        <v>0</v>
      </c>
      <c r="K16" s="193">
        <v>0</v>
      </c>
      <c r="L16" s="191">
        <v>0</v>
      </c>
      <c r="M16" s="192"/>
      <c r="N16" s="192">
        <v>0</v>
      </c>
      <c r="O16" s="192">
        <v>0</v>
      </c>
      <c r="P16" s="193">
        <v>0</v>
      </c>
      <c r="Q16" s="178"/>
    </row>
    <row r="17" spans="1:17" ht="44.25" customHeight="1">
      <c r="A17" s="209" t="s">
        <v>155</v>
      </c>
      <c r="B17" s="210"/>
      <c r="C17" s="349" t="s">
        <v>163</v>
      </c>
      <c r="D17" s="349"/>
      <c r="E17" s="211"/>
      <c r="F17" s="202" t="s">
        <v>164</v>
      </c>
      <c r="G17" s="191">
        <v>0</v>
      </c>
      <c r="H17" s="192"/>
      <c r="I17" s="192">
        <v>0</v>
      </c>
      <c r="J17" s="192">
        <v>0</v>
      </c>
      <c r="K17" s="193">
        <v>0</v>
      </c>
      <c r="L17" s="191">
        <v>0</v>
      </c>
      <c r="M17" s="192"/>
      <c r="N17" s="192">
        <v>0</v>
      </c>
      <c r="O17" s="192">
        <v>0</v>
      </c>
      <c r="P17" s="193">
        <v>0</v>
      </c>
      <c r="Q17" s="178"/>
    </row>
    <row r="18" spans="1:17" ht="44.25" customHeight="1">
      <c r="A18" s="209" t="s">
        <v>165</v>
      </c>
      <c r="B18" s="210"/>
      <c r="C18" s="349" t="s">
        <v>166</v>
      </c>
      <c r="D18" s="349"/>
      <c r="E18" s="211"/>
      <c r="F18" s="202" t="s">
        <v>149</v>
      </c>
      <c r="G18" s="191">
        <v>0</v>
      </c>
      <c r="H18" s="192"/>
      <c r="I18" s="192">
        <v>0</v>
      </c>
      <c r="J18" s="192">
        <v>0</v>
      </c>
      <c r="K18" s="193">
        <v>0</v>
      </c>
      <c r="L18" s="191">
        <v>0</v>
      </c>
      <c r="M18" s="192"/>
      <c r="N18" s="192">
        <v>0</v>
      </c>
      <c r="O18" s="192">
        <v>0</v>
      </c>
      <c r="P18" s="193">
        <v>0</v>
      </c>
      <c r="Q18" s="178"/>
    </row>
    <row r="19" spans="1:17" ht="44.25" customHeight="1">
      <c r="A19" s="209" t="s">
        <v>152</v>
      </c>
      <c r="B19" s="210"/>
      <c r="C19" s="349" t="s">
        <v>153</v>
      </c>
      <c r="D19" s="349"/>
      <c r="E19" s="211"/>
      <c r="F19" s="203" t="s">
        <v>162</v>
      </c>
      <c r="G19" s="191">
        <v>0</v>
      </c>
      <c r="H19" s="192"/>
      <c r="I19" s="192">
        <v>0</v>
      </c>
      <c r="J19" s="192">
        <v>0</v>
      </c>
      <c r="K19" s="193">
        <v>0</v>
      </c>
      <c r="L19" s="191">
        <v>0</v>
      </c>
      <c r="M19" s="192"/>
      <c r="N19" s="192">
        <v>0</v>
      </c>
      <c r="O19" s="192">
        <v>0</v>
      </c>
      <c r="P19" s="193">
        <v>0</v>
      </c>
      <c r="Q19" s="178"/>
    </row>
    <row r="20" spans="1:17" ht="44.25" customHeight="1">
      <c r="A20" s="209" t="s">
        <v>155</v>
      </c>
      <c r="B20" s="210"/>
      <c r="C20" s="349" t="s">
        <v>163</v>
      </c>
      <c r="D20" s="349"/>
      <c r="E20" s="211"/>
      <c r="F20" s="202" t="s">
        <v>164</v>
      </c>
      <c r="G20" s="191">
        <v>0</v>
      </c>
      <c r="H20" s="192"/>
      <c r="I20" s="192">
        <v>0</v>
      </c>
      <c r="J20" s="192">
        <v>0</v>
      </c>
      <c r="K20" s="193">
        <v>0</v>
      </c>
      <c r="L20" s="191">
        <v>0</v>
      </c>
      <c r="M20" s="192"/>
      <c r="N20" s="192">
        <v>0</v>
      </c>
      <c r="O20" s="192">
        <v>0</v>
      </c>
      <c r="P20" s="193">
        <v>0</v>
      </c>
      <c r="Q20" s="178"/>
    </row>
    <row r="21" spans="1:17" ht="44.25" customHeight="1">
      <c r="A21" s="209" t="s">
        <v>167</v>
      </c>
      <c r="B21" s="210"/>
      <c r="C21" s="349" t="s">
        <v>168</v>
      </c>
      <c r="D21" s="349"/>
      <c r="E21" s="211"/>
      <c r="F21" s="202" t="s">
        <v>149</v>
      </c>
      <c r="G21" s="191">
        <v>0</v>
      </c>
      <c r="H21" s="192"/>
      <c r="I21" s="192">
        <v>0</v>
      </c>
      <c r="J21" s="192">
        <v>0</v>
      </c>
      <c r="K21" s="193">
        <v>0</v>
      </c>
      <c r="L21" s="191">
        <v>0</v>
      </c>
      <c r="M21" s="192"/>
      <c r="N21" s="192">
        <v>0</v>
      </c>
      <c r="O21" s="192">
        <v>0</v>
      </c>
      <c r="P21" s="193">
        <v>0</v>
      </c>
      <c r="Q21" s="178"/>
    </row>
    <row r="22" spans="1:17" ht="44.25" customHeight="1">
      <c r="A22" s="358" t="s">
        <v>169</v>
      </c>
      <c r="B22" s="212"/>
      <c r="C22" s="361" t="s">
        <v>170</v>
      </c>
      <c r="D22" s="361"/>
      <c r="E22" s="213"/>
      <c r="F22" s="368"/>
      <c r="G22" s="191">
        <v>0</v>
      </c>
      <c r="H22" s="192"/>
      <c r="I22" s="192">
        <v>0</v>
      </c>
      <c r="J22" s="192">
        <v>0</v>
      </c>
      <c r="K22" s="193">
        <v>0</v>
      </c>
      <c r="L22" s="191">
        <v>0</v>
      </c>
      <c r="M22" s="192"/>
      <c r="N22" s="192">
        <v>0</v>
      </c>
      <c r="O22" s="192">
        <v>0</v>
      </c>
      <c r="P22" s="193">
        <v>0</v>
      </c>
      <c r="Q22" s="178"/>
    </row>
    <row r="23" spans="1:17" ht="44.25" customHeight="1">
      <c r="A23" s="359"/>
      <c r="B23" s="214"/>
      <c r="C23" s="215"/>
      <c r="D23" s="216" t="s">
        <v>171</v>
      </c>
      <c r="E23" s="217"/>
      <c r="F23" s="369"/>
      <c r="G23" s="191">
        <v>0</v>
      </c>
      <c r="H23" s="192"/>
      <c r="I23" s="192">
        <v>0</v>
      </c>
      <c r="J23" s="192">
        <v>0</v>
      </c>
      <c r="K23" s="193">
        <v>0</v>
      </c>
      <c r="L23" s="191">
        <v>0</v>
      </c>
      <c r="M23" s="192"/>
      <c r="N23" s="192">
        <v>0</v>
      </c>
      <c r="O23" s="192">
        <v>0</v>
      </c>
      <c r="P23" s="193">
        <v>0</v>
      </c>
      <c r="Q23" s="178"/>
    </row>
    <row r="24" spans="1:17" ht="44.25" customHeight="1">
      <c r="A24" s="360"/>
      <c r="B24" s="218"/>
      <c r="C24" s="219"/>
      <c r="D24" s="219"/>
      <c r="E24" s="220"/>
      <c r="F24" s="370"/>
      <c r="G24" s="191">
        <v>0</v>
      </c>
      <c r="H24" s="192"/>
      <c r="I24" s="192">
        <v>0</v>
      </c>
      <c r="J24" s="192">
        <v>0</v>
      </c>
      <c r="K24" s="193">
        <v>0</v>
      </c>
      <c r="L24" s="191">
        <v>0</v>
      </c>
      <c r="M24" s="192"/>
      <c r="N24" s="192">
        <v>0</v>
      </c>
      <c r="O24" s="192">
        <v>0</v>
      </c>
      <c r="P24" s="193">
        <v>0</v>
      </c>
      <c r="Q24" s="178"/>
    </row>
    <row r="25" spans="1:17" ht="44.25" customHeight="1">
      <c r="A25" s="209" t="s">
        <v>152</v>
      </c>
      <c r="B25" s="210"/>
      <c r="C25" s="349" t="s">
        <v>153</v>
      </c>
      <c r="D25" s="349"/>
      <c r="E25" s="211"/>
      <c r="F25" s="203" t="s">
        <v>162</v>
      </c>
      <c r="G25" s="191">
        <v>0</v>
      </c>
      <c r="H25" s="192"/>
      <c r="I25" s="192">
        <v>0</v>
      </c>
      <c r="J25" s="192">
        <v>0</v>
      </c>
      <c r="K25" s="193">
        <v>0</v>
      </c>
      <c r="L25" s="191">
        <v>0</v>
      </c>
      <c r="M25" s="192"/>
      <c r="N25" s="192">
        <v>0</v>
      </c>
      <c r="O25" s="192">
        <v>0</v>
      </c>
      <c r="P25" s="193">
        <v>0</v>
      </c>
      <c r="Q25" s="178"/>
    </row>
    <row r="26" spans="1:17" ht="44.25" customHeight="1">
      <c r="A26" s="209" t="s">
        <v>155</v>
      </c>
      <c r="B26" s="210"/>
      <c r="C26" s="349" t="s">
        <v>163</v>
      </c>
      <c r="D26" s="349"/>
      <c r="E26" s="211"/>
      <c r="F26" s="202" t="s">
        <v>164</v>
      </c>
      <c r="G26" s="191">
        <v>0</v>
      </c>
      <c r="H26" s="192"/>
      <c r="I26" s="192">
        <v>0</v>
      </c>
      <c r="J26" s="192">
        <v>0</v>
      </c>
      <c r="K26" s="193">
        <v>0</v>
      </c>
      <c r="L26" s="191">
        <v>0</v>
      </c>
      <c r="M26" s="192"/>
      <c r="N26" s="192">
        <v>0</v>
      </c>
      <c r="O26" s="192">
        <v>0</v>
      </c>
      <c r="P26" s="193">
        <v>0</v>
      </c>
      <c r="Q26" s="178"/>
    </row>
    <row r="27" spans="1:17" ht="44.25" customHeight="1">
      <c r="A27" s="358" t="s">
        <v>172</v>
      </c>
      <c r="B27" s="212"/>
      <c r="C27" s="361" t="s">
        <v>170</v>
      </c>
      <c r="D27" s="361"/>
      <c r="E27" s="213"/>
      <c r="F27" s="368"/>
      <c r="G27" s="191">
        <v>0</v>
      </c>
      <c r="H27" s="192"/>
      <c r="I27" s="192">
        <v>0</v>
      </c>
      <c r="J27" s="192">
        <v>0</v>
      </c>
      <c r="K27" s="193">
        <v>0</v>
      </c>
      <c r="L27" s="191">
        <v>0</v>
      </c>
      <c r="M27" s="192"/>
      <c r="N27" s="192">
        <v>0</v>
      </c>
      <c r="O27" s="192">
        <v>0</v>
      </c>
      <c r="P27" s="193">
        <v>0</v>
      </c>
      <c r="Q27" s="178"/>
    </row>
    <row r="28" spans="1:17" ht="26.25" customHeight="1">
      <c r="A28" s="359"/>
      <c r="B28" s="214"/>
      <c r="C28" s="215"/>
      <c r="D28" s="216" t="s">
        <v>171</v>
      </c>
      <c r="E28" s="217"/>
      <c r="F28" s="369"/>
      <c r="G28" s="191">
        <v>0</v>
      </c>
      <c r="H28" s="192"/>
      <c r="I28" s="192">
        <v>0</v>
      </c>
      <c r="J28" s="192">
        <v>0</v>
      </c>
      <c r="K28" s="193">
        <v>0</v>
      </c>
      <c r="L28" s="191">
        <v>0</v>
      </c>
      <c r="M28" s="192"/>
      <c r="N28" s="192">
        <v>0</v>
      </c>
      <c r="O28" s="192">
        <v>0</v>
      </c>
      <c r="P28" s="193">
        <v>0</v>
      </c>
      <c r="Q28" s="178"/>
    </row>
    <row r="29" spans="1:17" ht="20.25" customHeight="1">
      <c r="A29" s="360"/>
      <c r="B29" s="218"/>
      <c r="C29" s="219"/>
      <c r="D29" s="219"/>
      <c r="E29" s="220"/>
      <c r="F29" s="370"/>
      <c r="G29" s="191">
        <v>0</v>
      </c>
      <c r="H29" s="192"/>
      <c r="I29" s="192"/>
      <c r="J29" s="192"/>
      <c r="K29" s="193"/>
      <c r="L29" s="191">
        <v>0</v>
      </c>
      <c r="M29" s="192"/>
      <c r="N29" s="192"/>
      <c r="O29" s="192"/>
      <c r="P29" s="193"/>
      <c r="Q29" s="178"/>
    </row>
    <row r="30" spans="1:17" ht="44.25" customHeight="1">
      <c r="A30" s="209" t="s">
        <v>152</v>
      </c>
      <c r="B30" s="210"/>
      <c r="C30" s="349" t="s">
        <v>153</v>
      </c>
      <c r="D30" s="349"/>
      <c r="E30" s="211"/>
      <c r="F30" s="203" t="s">
        <v>162</v>
      </c>
      <c r="G30" s="191">
        <v>0</v>
      </c>
      <c r="H30" s="192"/>
      <c r="I30" s="192">
        <v>0</v>
      </c>
      <c r="J30" s="192">
        <v>0</v>
      </c>
      <c r="K30" s="193">
        <v>0</v>
      </c>
      <c r="L30" s="191">
        <v>0</v>
      </c>
      <c r="M30" s="192"/>
      <c r="N30" s="192">
        <v>0</v>
      </c>
      <c r="O30" s="192">
        <v>0</v>
      </c>
      <c r="P30" s="193">
        <v>0</v>
      </c>
      <c r="Q30" s="178"/>
    </row>
    <row r="31" spans="1:17" ht="44.25" customHeight="1">
      <c r="A31" s="209" t="s">
        <v>155</v>
      </c>
      <c r="B31" s="210"/>
      <c r="C31" s="349" t="s">
        <v>163</v>
      </c>
      <c r="D31" s="349"/>
      <c r="E31" s="211"/>
      <c r="F31" s="202" t="s">
        <v>164</v>
      </c>
      <c r="G31" s="191">
        <v>0</v>
      </c>
      <c r="H31" s="192"/>
      <c r="I31" s="192">
        <v>0</v>
      </c>
      <c r="J31" s="192">
        <v>0</v>
      </c>
      <c r="K31" s="193">
        <v>0</v>
      </c>
      <c r="L31" s="191">
        <v>0</v>
      </c>
      <c r="M31" s="192"/>
      <c r="N31" s="192">
        <v>0</v>
      </c>
      <c r="O31" s="192">
        <v>0</v>
      </c>
      <c r="P31" s="193">
        <v>0</v>
      </c>
      <c r="Q31" s="178"/>
    </row>
    <row r="32" spans="1:17" ht="44.25" customHeight="1">
      <c r="A32" s="209" t="s">
        <v>173</v>
      </c>
      <c r="B32" s="210"/>
      <c r="C32" s="349" t="s">
        <v>174</v>
      </c>
      <c r="D32" s="349"/>
      <c r="E32" s="211"/>
      <c r="F32" s="202"/>
      <c r="G32" s="191">
        <v>0</v>
      </c>
      <c r="H32" s="192"/>
      <c r="I32" s="192">
        <v>0</v>
      </c>
      <c r="J32" s="192">
        <v>0</v>
      </c>
      <c r="K32" s="193">
        <v>0</v>
      </c>
      <c r="L32" s="191">
        <v>0</v>
      </c>
      <c r="M32" s="192"/>
      <c r="N32" s="192">
        <v>0</v>
      </c>
      <c r="O32" s="192">
        <v>0</v>
      </c>
      <c r="P32" s="193">
        <v>0</v>
      </c>
      <c r="Q32" s="178"/>
    </row>
    <row r="33" spans="1:17" ht="44.25" customHeight="1">
      <c r="A33" s="209" t="s">
        <v>175</v>
      </c>
      <c r="B33" s="210"/>
      <c r="C33" s="349" t="s">
        <v>176</v>
      </c>
      <c r="D33" s="349"/>
      <c r="E33" s="211"/>
      <c r="F33" s="202" t="s">
        <v>149</v>
      </c>
      <c r="G33" s="191">
        <v>0</v>
      </c>
      <c r="H33" s="192"/>
      <c r="I33" s="192">
        <v>0</v>
      </c>
      <c r="J33" s="192">
        <v>0</v>
      </c>
      <c r="K33" s="193">
        <v>0</v>
      </c>
      <c r="L33" s="191">
        <v>0</v>
      </c>
      <c r="M33" s="192"/>
      <c r="N33" s="192">
        <v>0</v>
      </c>
      <c r="O33" s="192">
        <v>0</v>
      </c>
      <c r="P33" s="193">
        <v>0</v>
      </c>
      <c r="Q33" s="178"/>
    </row>
    <row r="34" spans="1:17" ht="44.25" customHeight="1">
      <c r="A34" s="209" t="s">
        <v>177</v>
      </c>
      <c r="B34" s="210"/>
      <c r="C34" s="349" t="s">
        <v>178</v>
      </c>
      <c r="D34" s="349"/>
      <c r="E34" s="211"/>
      <c r="F34" s="202" t="s">
        <v>149</v>
      </c>
      <c r="G34" s="191">
        <v>0</v>
      </c>
      <c r="H34" s="192"/>
      <c r="I34" s="192">
        <v>0</v>
      </c>
      <c r="J34" s="192">
        <v>0</v>
      </c>
      <c r="K34" s="193">
        <v>0</v>
      </c>
      <c r="L34" s="191">
        <v>0</v>
      </c>
      <c r="M34" s="192"/>
      <c r="N34" s="192">
        <v>0</v>
      </c>
      <c r="O34" s="192">
        <v>0</v>
      </c>
      <c r="P34" s="193">
        <v>0</v>
      </c>
      <c r="Q34" s="178"/>
    </row>
    <row r="35" spans="1:17" ht="44.25" customHeight="1">
      <c r="A35" s="209" t="s">
        <v>152</v>
      </c>
      <c r="B35" s="210"/>
      <c r="C35" s="349" t="s">
        <v>153</v>
      </c>
      <c r="D35" s="349"/>
      <c r="E35" s="211"/>
      <c r="F35" s="203" t="s">
        <v>179</v>
      </c>
      <c r="G35" s="191">
        <v>0</v>
      </c>
      <c r="H35" s="192"/>
      <c r="I35" s="192">
        <v>0</v>
      </c>
      <c r="J35" s="192">
        <v>0</v>
      </c>
      <c r="K35" s="193">
        <v>0</v>
      </c>
      <c r="L35" s="191">
        <v>0</v>
      </c>
      <c r="M35" s="192"/>
      <c r="N35" s="192">
        <v>0</v>
      </c>
      <c r="O35" s="192">
        <v>0</v>
      </c>
      <c r="P35" s="193">
        <v>0</v>
      </c>
      <c r="Q35" s="178"/>
    </row>
    <row r="36" spans="1:17" ht="44.25" customHeight="1">
      <c r="A36" s="209" t="s">
        <v>155</v>
      </c>
      <c r="B36" s="210"/>
      <c r="C36" s="349" t="s">
        <v>180</v>
      </c>
      <c r="D36" s="349"/>
      <c r="E36" s="211"/>
      <c r="F36" s="202" t="s">
        <v>181</v>
      </c>
      <c r="G36" s="191">
        <v>0</v>
      </c>
      <c r="H36" s="192"/>
      <c r="I36" s="192">
        <v>0</v>
      </c>
      <c r="J36" s="192">
        <v>0</v>
      </c>
      <c r="K36" s="193">
        <v>0</v>
      </c>
      <c r="L36" s="191">
        <v>0</v>
      </c>
      <c r="M36" s="192"/>
      <c r="N36" s="192">
        <v>0</v>
      </c>
      <c r="O36" s="192">
        <v>0</v>
      </c>
      <c r="P36" s="193">
        <v>0</v>
      </c>
      <c r="Q36" s="178"/>
    </row>
    <row r="37" spans="1:17" ht="44.25" customHeight="1">
      <c r="A37" s="209" t="s">
        <v>182</v>
      </c>
      <c r="B37" s="210"/>
      <c r="C37" s="349" t="s">
        <v>174</v>
      </c>
      <c r="D37" s="349"/>
      <c r="E37" s="211"/>
      <c r="F37" s="202" t="s">
        <v>149</v>
      </c>
      <c r="G37" s="191">
        <v>0</v>
      </c>
      <c r="H37" s="192"/>
      <c r="I37" s="192">
        <v>0</v>
      </c>
      <c r="J37" s="192">
        <v>0</v>
      </c>
      <c r="K37" s="193">
        <v>0</v>
      </c>
      <c r="L37" s="191">
        <v>0</v>
      </c>
      <c r="M37" s="192"/>
      <c r="N37" s="192">
        <v>0</v>
      </c>
      <c r="O37" s="192">
        <v>0</v>
      </c>
      <c r="P37" s="193">
        <v>0</v>
      </c>
      <c r="Q37" s="178"/>
    </row>
    <row r="38" spans="1:17" ht="44.25" customHeight="1">
      <c r="A38" s="209" t="s">
        <v>183</v>
      </c>
      <c r="B38" s="210"/>
      <c r="C38" s="349" t="s">
        <v>184</v>
      </c>
      <c r="D38" s="349"/>
      <c r="E38" s="211"/>
      <c r="F38" s="202"/>
      <c r="G38" s="191">
        <v>0</v>
      </c>
      <c r="H38" s="192"/>
      <c r="I38" s="192">
        <f>I39+I43</f>
        <v>1.332</v>
      </c>
      <c r="J38" s="192">
        <f>J39+J43</f>
        <v>2.0389999999999997</v>
      </c>
      <c r="K38" s="193">
        <f>I38+J38</f>
        <v>3.3709999999999996</v>
      </c>
      <c r="L38" s="191">
        <v>0</v>
      </c>
      <c r="M38" s="192"/>
      <c r="N38" s="192">
        <f>N39+N43</f>
        <v>2.034</v>
      </c>
      <c r="O38" s="192">
        <f>O39+O43</f>
        <v>1.626</v>
      </c>
      <c r="P38" s="193">
        <f>N38+O38</f>
        <v>3.6599999999999997</v>
      </c>
      <c r="Q38" s="178"/>
    </row>
    <row r="39" spans="1:18" ht="44.25" customHeight="1">
      <c r="A39" s="209" t="s">
        <v>185</v>
      </c>
      <c r="B39" s="210"/>
      <c r="C39" s="349" t="s">
        <v>186</v>
      </c>
      <c r="D39" s="349"/>
      <c r="E39" s="211"/>
      <c r="F39" s="202"/>
      <c r="G39" s="191">
        <v>0</v>
      </c>
      <c r="H39" s="192"/>
      <c r="I39" s="192">
        <f>'табл.1,4'!$U$19</f>
        <v>1.332</v>
      </c>
      <c r="J39" s="192">
        <v>0</v>
      </c>
      <c r="K39" s="193">
        <f>I39+J39</f>
        <v>1.332</v>
      </c>
      <c r="L39" s="191">
        <v>0</v>
      </c>
      <c r="M39" s="192"/>
      <c r="N39" s="192">
        <f>'табл.1,4'!U42</f>
        <v>2.034</v>
      </c>
      <c r="O39" s="192">
        <v>0</v>
      </c>
      <c r="P39" s="193">
        <f>N39</f>
        <v>2.034</v>
      </c>
      <c r="Q39" s="178"/>
      <c r="R39" s="91"/>
    </row>
    <row r="40" spans="1:17" ht="44.25" customHeight="1">
      <c r="A40" s="209" t="s">
        <v>152</v>
      </c>
      <c r="B40" s="210"/>
      <c r="C40" s="349" t="s">
        <v>153</v>
      </c>
      <c r="D40" s="349"/>
      <c r="E40" s="211"/>
      <c r="F40" s="202" t="s">
        <v>41</v>
      </c>
      <c r="G40" s="191">
        <v>0</v>
      </c>
      <c r="H40" s="192"/>
      <c r="I40" s="192">
        <v>0</v>
      </c>
      <c r="J40" s="192">
        <v>0</v>
      </c>
      <c r="K40" s="193">
        <v>0</v>
      </c>
      <c r="L40" s="191">
        <v>0</v>
      </c>
      <c r="M40" s="192"/>
      <c r="N40" s="192">
        <v>0</v>
      </c>
      <c r="O40" s="192">
        <v>0</v>
      </c>
      <c r="P40" s="193">
        <v>0</v>
      </c>
      <c r="Q40" s="178"/>
    </row>
    <row r="41" spans="1:17" ht="44.25" customHeight="1">
      <c r="A41" s="209" t="s">
        <v>155</v>
      </c>
      <c r="B41" s="210"/>
      <c r="C41" s="349" t="s">
        <v>187</v>
      </c>
      <c r="D41" s="349"/>
      <c r="E41" s="211"/>
      <c r="F41" s="202"/>
      <c r="G41" s="191">
        <v>0</v>
      </c>
      <c r="H41" s="192"/>
      <c r="I41" s="192">
        <v>0</v>
      </c>
      <c r="J41" s="192">
        <v>0</v>
      </c>
      <c r="K41" s="193">
        <v>0</v>
      </c>
      <c r="L41" s="191">
        <v>0</v>
      </c>
      <c r="M41" s="192"/>
      <c r="N41" s="192">
        <v>0</v>
      </c>
      <c r="O41" s="192">
        <v>0</v>
      </c>
      <c r="P41" s="193">
        <v>0</v>
      </c>
      <c r="Q41" s="178"/>
    </row>
    <row r="42" spans="1:17" ht="44.25" customHeight="1">
      <c r="A42" s="209" t="s">
        <v>157</v>
      </c>
      <c r="B42" s="210"/>
      <c r="C42" s="349" t="s">
        <v>188</v>
      </c>
      <c r="D42" s="349"/>
      <c r="E42" s="211"/>
      <c r="F42" s="202" t="s">
        <v>149</v>
      </c>
      <c r="G42" s="191">
        <v>0</v>
      </c>
      <c r="H42" s="192"/>
      <c r="I42" s="192">
        <f>'табл.1,4'!$U$15</f>
        <v>31.804</v>
      </c>
      <c r="J42" s="192">
        <f>'табл.1,4'!$V$15</f>
        <v>15.907</v>
      </c>
      <c r="K42" s="193">
        <f>I42</f>
        <v>31.804</v>
      </c>
      <c r="L42" s="191">
        <v>0</v>
      </c>
      <c r="M42" s="192"/>
      <c r="N42" s="192">
        <f>'табл.1,4'!$U$38</f>
        <v>32.96</v>
      </c>
      <c r="O42" s="192">
        <f>'табл.1,4'!$V$38</f>
        <v>15.699</v>
      </c>
      <c r="P42" s="193">
        <f>N42</f>
        <v>32.96</v>
      </c>
      <c r="Q42" s="178"/>
    </row>
    <row r="43" spans="1:17" ht="44.25" customHeight="1">
      <c r="A43" s="209" t="s">
        <v>189</v>
      </c>
      <c r="B43" s="210"/>
      <c r="C43" s="349" t="s">
        <v>190</v>
      </c>
      <c r="D43" s="349"/>
      <c r="E43" s="211"/>
      <c r="F43" s="202" t="s">
        <v>149</v>
      </c>
      <c r="G43" s="191">
        <v>0</v>
      </c>
      <c r="H43" s="192"/>
      <c r="I43" s="192">
        <v>0</v>
      </c>
      <c r="J43" s="192">
        <f>'табл.1,4'!$V$19-J47</f>
        <v>2.0389999999999997</v>
      </c>
      <c r="K43" s="193">
        <f>I43+J43</f>
        <v>2.0389999999999997</v>
      </c>
      <c r="L43" s="191">
        <v>0</v>
      </c>
      <c r="M43" s="192"/>
      <c r="N43" s="192">
        <v>0</v>
      </c>
      <c r="O43" s="192">
        <f>'табл.1,4'!V42-O47</f>
        <v>1.626</v>
      </c>
      <c r="P43" s="193">
        <f>O43</f>
        <v>1.626</v>
      </c>
      <c r="Q43" s="178"/>
    </row>
    <row r="44" spans="1:17" ht="44.25" customHeight="1">
      <c r="A44" s="209" t="s">
        <v>152</v>
      </c>
      <c r="B44" s="210"/>
      <c r="C44" s="349" t="s">
        <v>153</v>
      </c>
      <c r="D44" s="349"/>
      <c r="E44" s="211"/>
      <c r="F44" s="203" t="s">
        <v>191</v>
      </c>
      <c r="G44" s="191">
        <v>0</v>
      </c>
      <c r="H44" s="192"/>
      <c r="I44" s="192">
        <v>0</v>
      </c>
      <c r="J44" s="192">
        <v>0</v>
      </c>
      <c r="K44" s="193">
        <v>0</v>
      </c>
      <c r="L44" s="191">
        <v>0</v>
      </c>
      <c r="M44" s="192"/>
      <c r="N44" s="192">
        <v>0</v>
      </c>
      <c r="O44" s="192">
        <v>0</v>
      </c>
      <c r="P44" s="193">
        <v>0</v>
      </c>
      <c r="Q44" s="178"/>
    </row>
    <row r="45" spans="1:17" ht="44.25" customHeight="1">
      <c r="A45" s="209" t="s">
        <v>155</v>
      </c>
      <c r="B45" s="210"/>
      <c r="C45" s="349" t="s">
        <v>192</v>
      </c>
      <c r="D45" s="349"/>
      <c r="E45" s="211"/>
      <c r="F45" s="202" t="s">
        <v>181</v>
      </c>
      <c r="G45" s="191">
        <v>0</v>
      </c>
      <c r="H45" s="192"/>
      <c r="I45" s="192">
        <v>0</v>
      </c>
      <c r="J45" s="192">
        <v>18.355</v>
      </c>
      <c r="K45" s="193">
        <v>0</v>
      </c>
      <c r="L45" s="191">
        <v>0</v>
      </c>
      <c r="M45" s="192"/>
      <c r="N45" s="192">
        <v>0</v>
      </c>
      <c r="O45" s="192">
        <v>18.355</v>
      </c>
      <c r="P45" s="193">
        <v>0</v>
      </c>
      <c r="Q45" s="178"/>
    </row>
    <row r="46" spans="1:17" ht="44.25" customHeight="1">
      <c r="A46" s="209" t="s">
        <v>193</v>
      </c>
      <c r="B46" s="210"/>
      <c r="C46" s="349" t="s">
        <v>194</v>
      </c>
      <c r="D46" s="349"/>
      <c r="E46" s="211"/>
      <c r="F46" s="202" t="s">
        <v>149</v>
      </c>
      <c r="G46" s="191">
        <v>0</v>
      </c>
      <c r="H46" s="192"/>
      <c r="I46" s="192">
        <v>0</v>
      </c>
      <c r="J46" s="192">
        <v>0</v>
      </c>
      <c r="K46" s="193">
        <v>0</v>
      </c>
      <c r="L46" s="191">
        <v>0</v>
      </c>
      <c r="M46" s="192"/>
      <c r="N46" s="192">
        <v>0</v>
      </c>
      <c r="O46" s="192">
        <v>0</v>
      </c>
      <c r="P46" s="193">
        <v>0</v>
      </c>
      <c r="Q46" s="178"/>
    </row>
    <row r="47" spans="1:17" ht="44.25" customHeight="1" thickBot="1">
      <c r="A47" s="221" t="s">
        <v>195</v>
      </c>
      <c r="B47" s="222"/>
      <c r="C47" s="371" t="s">
        <v>196</v>
      </c>
      <c r="D47" s="371"/>
      <c r="E47" s="223"/>
      <c r="F47" s="204" t="s">
        <v>149</v>
      </c>
      <c r="G47" s="194">
        <v>0</v>
      </c>
      <c r="H47" s="195"/>
      <c r="I47" s="195">
        <v>0</v>
      </c>
      <c r="J47" s="196">
        <v>0.019</v>
      </c>
      <c r="K47" s="196">
        <v>0.019</v>
      </c>
      <c r="L47" s="194">
        <v>0</v>
      </c>
      <c r="M47" s="195"/>
      <c r="N47" s="195">
        <v>0</v>
      </c>
      <c r="O47" s="196">
        <v>0.02</v>
      </c>
      <c r="P47" s="196">
        <f>O47</f>
        <v>0.02</v>
      </c>
      <c r="Q47" s="178"/>
    </row>
    <row r="48" spans="1:17" s="72" customFormat="1" ht="44.25" customHeight="1" thickBot="1">
      <c r="A48" s="224" t="s">
        <v>197</v>
      </c>
      <c r="B48" s="225"/>
      <c r="C48" s="372" t="s">
        <v>198</v>
      </c>
      <c r="D48" s="372"/>
      <c r="E48" s="226"/>
      <c r="F48" s="205" t="s">
        <v>149</v>
      </c>
      <c r="G48" s="197">
        <v>0</v>
      </c>
      <c r="H48" s="198"/>
      <c r="I48" s="198">
        <f>I39</f>
        <v>1.332</v>
      </c>
      <c r="J48" s="198">
        <f>J47+J43</f>
        <v>2.058</v>
      </c>
      <c r="K48" s="199">
        <f>K47+K43+K39</f>
        <v>3.3899999999999997</v>
      </c>
      <c r="L48" s="197">
        <v>0</v>
      </c>
      <c r="M48" s="198"/>
      <c r="N48" s="198">
        <f>N39</f>
        <v>2.034</v>
      </c>
      <c r="O48" s="198">
        <f>O47+O43</f>
        <v>1.646</v>
      </c>
      <c r="P48" s="199">
        <f>P47+P43+P39</f>
        <v>3.6799999999999997</v>
      </c>
      <c r="Q48" s="178"/>
    </row>
    <row r="49" spans="1:17" ht="15.75">
      <c r="A49" s="178"/>
      <c r="B49" s="178"/>
      <c r="C49" s="178"/>
      <c r="D49" s="178"/>
      <c r="E49" s="178"/>
      <c r="F49" s="178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178"/>
    </row>
    <row r="50" spans="1:16" ht="20.25" customHeight="1">
      <c r="A50" s="180" t="s">
        <v>299</v>
      </c>
      <c r="B50" s="67"/>
      <c r="C50" s="67"/>
      <c r="D50" s="67"/>
      <c r="E50" s="67"/>
      <c r="F50" s="67"/>
      <c r="G50" s="242"/>
      <c r="H50" s="242"/>
      <c r="I50" s="242"/>
      <c r="J50" s="6"/>
      <c r="K50" s="6"/>
      <c r="L50" s="6"/>
      <c r="M50" s="6"/>
      <c r="N50" s="6"/>
      <c r="O50" s="6"/>
      <c r="P50" s="6"/>
    </row>
    <row r="51" spans="1:16" ht="12.75" customHeight="1">
      <c r="A51" s="69"/>
      <c r="B51" s="362"/>
      <c r="C51" s="362"/>
      <c r="D51" s="362"/>
      <c r="E51" s="362"/>
      <c r="F51" s="362"/>
      <c r="G51" s="362"/>
      <c r="H51" s="362"/>
      <c r="I51" s="362"/>
      <c r="J51" s="362"/>
      <c r="K51" s="362"/>
      <c r="L51" s="362"/>
      <c r="M51" s="362"/>
      <c r="N51" s="362"/>
      <c r="O51" s="362"/>
      <c r="P51" s="362"/>
    </row>
  </sheetData>
  <sheetProtection/>
  <mergeCells count="46">
    <mergeCell ref="C25:D25"/>
    <mergeCell ref="C26:D26"/>
    <mergeCell ref="C12:D12"/>
    <mergeCell ref="C38:D38"/>
    <mergeCell ref="C16:D16"/>
    <mergeCell ref="C17:D17"/>
    <mergeCell ref="C31:D31"/>
    <mergeCell ref="C32:D32"/>
    <mergeCell ref="C33:D33"/>
    <mergeCell ref="C34:D34"/>
    <mergeCell ref="C36:D36"/>
    <mergeCell ref="C37:D37"/>
    <mergeCell ref="C35:D35"/>
    <mergeCell ref="C48:D48"/>
    <mergeCell ref="C42:D42"/>
    <mergeCell ref="C43:D43"/>
    <mergeCell ref="C44:D44"/>
    <mergeCell ref="C45:D45"/>
    <mergeCell ref="C46:D46"/>
    <mergeCell ref="C18:D18"/>
    <mergeCell ref="C19:D19"/>
    <mergeCell ref="C20:D20"/>
    <mergeCell ref="C21:D21"/>
    <mergeCell ref="C22:D22"/>
    <mergeCell ref="C47:D47"/>
    <mergeCell ref="C39:D39"/>
    <mergeCell ref="C40:D40"/>
    <mergeCell ref="C41:D41"/>
    <mergeCell ref="C30:D30"/>
    <mergeCell ref="A27:A29"/>
    <mergeCell ref="C27:D27"/>
    <mergeCell ref="A22:A24"/>
    <mergeCell ref="B51:P51"/>
    <mergeCell ref="F7:F8"/>
    <mergeCell ref="G7:K7"/>
    <mergeCell ref="L7:P7"/>
    <mergeCell ref="C11:D11"/>
    <mergeCell ref="F27:F29"/>
    <mergeCell ref="F22:F24"/>
    <mergeCell ref="B9:E9"/>
    <mergeCell ref="C10:D10"/>
    <mergeCell ref="C13:D13"/>
    <mergeCell ref="C14:D14"/>
    <mergeCell ref="C15:D15"/>
    <mergeCell ref="A7:A8"/>
    <mergeCell ref="B7:E8"/>
  </mergeCells>
  <printOptions/>
  <pageMargins left="0.16" right="0.16" top="0.31" bottom="0.22" header="0.22" footer="0.17"/>
  <pageSetup fitToHeight="1" fitToWidth="1" horizontalDpi="600" verticalDpi="600" orientation="portrait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6"/>
  <sheetViews>
    <sheetView zoomScalePageLayoutView="0" workbookViewId="0" topLeftCell="D37">
      <selection activeCell="V19" sqref="V19"/>
    </sheetView>
  </sheetViews>
  <sheetFormatPr defaultColWidth="9.00390625" defaultRowHeight="12.75"/>
  <cols>
    <col min="1" max="1" width="4.75390625" style="68" bestFit="1" customWidth="1"/>
    <col min="2" max="2" width="29.75390625" style="68" customWidth="1"/>
    <col min="3" max="3" width="7.75390625" style="68" customWidth="1"/>
    <col min="4" max="4" width="4.625" style="68" customWidth="1"/>
    <col min="5" max="5" width="4.75390625" style="68" customWidth="1"/>
    <col min="6" max="6" width="7.125" style="68" customWidth="1"/>
    <col min="7" max="8" width="7.625" style="68" customWidth="1"/>
    <col min="9" max="9" width="4.125" style="68" customWidth="1"/>
    <col min="10" max="10" width="4.75390625" style="68" customWidth="1"/>
    <col min="11" max="11" width="7.25390625" style="68" customWidth="1"/>
    <col min="12" max="13" width="8.00390625" style="68" customWidth="1"/>
    <col min="14" max="15" width="4.875" style="68" customWidth="1"/>
    <col min="16" max="16" width="7.00390625" style="68" customWidth="1"/>
    <col min="17" max="17" width="8.00390625" style="68" customWidth="1"/>
    <col min="18" max="18" width="8.625" style="68" customWidth="1"/>
    <col min="19" max="20" width="4.75390625" style="68" customWidth="1"/>
    <col min="21" max="21" width="9.00390625" style="68" customWidth="1"/>
    <col min="22" max="22" width="8.00390625" style="68" customWidth="1"/>
    <col min="23" max="23" width="7.875" style="68" customWidth="1"/>
    <col min="24" max="24" width="5.00390625" style="68" customWidth="1"/>
    <col min="25" max="25" width="5.125" style="68" customWidth="1"/>
    <col min="26" max="26" width="7.00390625" style="68" customWidth="1"/>
    <col min="27" max="27" width="7.25390625" style="68" customWidth="1"/>
    <col min="28" max="28" width="7.75390625" style="68" customWidth="1"/>
    <col min="29" max="29" width="5.00390625" style="68" customWidth="1"/>
    <col min="30" max="30" width="5.375" style="68" customWidth="1"/>
    <col min="31" max="31" width="6.375" style="68" customWidth="1"/>
    <col min="32" max="32" width="7.25390625" style="68" customWidth="1"/>
    <col min="33" max="16384" width="9.125" style="68" customWidth="1"/>
  </cols>
  <sheetData>
    <row r="1" spans="1:32" ht="15.75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6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6" t="s">
        <v>200</v>
      </c>
    </row>
    <row r="2" spans="1:32" ht="15.75">
      <c r="A2" s="380" t="s">
        <v>201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</row>
    <row r="3" spans="1:32" ht="15.75">
      <c r="A3" s="380" t="s">
        <v>394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</row>
    <row r="4" spans="1:32" ht="15.75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</row>
    <row r="5" spans="1:32" ht="12.75" customHeight="1">
      <c r="A5" s="117"/>
      <c r="B5" s="118"/>
      <c r="C5" s="119"/>
      <c r="D5" s="117"/>
      <c r="E5" s="117"/>
      <c r="F5" s="117"/>
      <c r="G5" s="117"/>
      <c r="H5" s="117"/>
      <c r="I5" s="117"/>
      <c r="J5" s="117"/>
      <c r="K5" s="120"/>
      <c r="L5" s="120"/>
      <c r="M5" s="117"/>
      <c r="N5" s="120"/>
      <c r="O5" s="117"/>
      <c r="P5" s="117"/>
      <c r="Q5" s="117"/>
      <c r="R5" s="119"/>
      <c r="S5" s="117"/>
      <c r="T5" s="117"/>
      <c r="U5" s="117"/>
      <c r="V5" s="117"/>
      <c r="W5" s="117"/>
      <c r="X5" s="117"/>
      <c r="Y5" s="117"/>
      <c r="Z5" s="120"/>
      <c r="AA5" s="120"/>
      <c r="AB5" s="117"/>
      <c r="AC5" s="120"/>
      <c r="AD5" s="117"/>
      <c r="AE5" s="117"/>
      <c r="AF5" s="117"/>
    </row>
    <row r="6" spans="1:32" ht="17.25" customHeight="1" thickBot="1">
      <c r="A6" s="117"/>
      <c r="B6" s="121"/>
      <c r="C6" s="119"/>
      <c r="D6" s="117"/>
      <c r="E6" s="117"/>
      <c r="F6" s="117"/>
      <c r="G6" s="117"/>
      <c r="H6" s="119"/>
      <c r="I6" s="117"/>
      <c r="J6" s="117"/>
      <c r="K6" s="117"/>
      <c r="L6" s="117"/>
      <c r="M6" s="117"/>
      <c r="N6" s="117"/>
      <c r="O6" s="117"/>
      <c r="P6" s="117"/>
      <c r="Q6" s="117"/>
      <c r="R6" s="119"/>
      <c r="S6" s="117"/>
      <c r="T6" s="117"/>
      <c r="U6" s="117"/>
      <c r="V6" s="117"/>
      <c r="W6" s="119"/>
      <c r="X6" s="117"/>
      <c r="Y6" s="117"/>
      <c r="Z6" s="117"/>
      <c r="AA6" s="117"/>
      <c r="AB6" s="117"/>
      <c r="AC6" s="117"/>
      <c r="AD6" s="117"/>
      <c r="AE6" s="117"/>
      <c r="AF6" s="117"/>
    </row>
    <row r="7" spans="1:32" ht="12.75" customHeight="1">
      <c r="A7" s="376" t="s">
        <v>121</v>
      </c>
      <c r="B7" s="378" t="s">
        <v>122</v>
      </c>
      <c r="C7" s="373" t="s">
        <v>395</v>
      </c>
      <c r="D7" s="374"/>
      <c r="E7" s="374"/>
      <c r="F7" s="374"/>
      <c r="G7" s="375"/>
      <c r="H7" s="373" t="s">
        <v>358</v>
      </c>
      <c r="I7" s="374"/>
      <c r="J7" s="374"/>
      <c r="K7" s="374"/>
      <c r="L7" s="375"/>
      <c r="M7" s="373" t="s">
        <v>359</v>
      </c>
      <c r="N7" s="374"/>
      <c r="O7" s="374"/>
      <c r="P7" s="374"/>
      <c r="Q7" s="375"/>
      <c r="R7" s="373" t="s">
        <v>399</v>
      </c>
      <c r="S7" s="374"/>
      <c r="T7" s="374"/>
      <c r="U7" s="374"/>
      <c r="V7" s="375"/>
      <c r="W7" s="373" t="s">
        <v>400</v>
      </c>
      <c r="X7" s="374"/>
      <c r="Y7" s="374"/>
      <c r="Z7" s="374"/>
      <c r="AA7" s="375"/>
      <c r="AB7" s="373" t="s">
        <v>401</v>
      </c>
      <c r="AC7" s="374"/>
      <c r="AD7" s="374"/>
      <c r="AE7" s="374"/>
      <c r="AF7" s="375"/>
    </row>
    <row r="8" spans="1:32" ht="25.5" customHeight="1" thickBot="1">
      <c r="A8" s="377"/>
      <c r="B8" s="379"/>
      <c r="C8" s="122" t="s">
        <v>123</v>
      </c>
      <c r="D8" s="123" t="s">
        <v>124</v>
      </c>
      <c r="E8" s="123" t="s">
        <v>125</v>
      </c>
      <c r="F8" s="123" t="s">
        <v>126</v>
      </c>
      <c r="G8" s="124" t="s">
        <v>127</v>
      </c>
      <c r="H8" s="122" t="s">
        <v>123</v>
      </c>
      <c r="I8" s="123" t="s">
        <v>124</v>
      </c>
      <c r="J8" s="123" t="s">
        <v>125</v>
      </c>
      <c r="K8" s="123" t="s">
        <v>126</v>
      </c>
      <c r="L8" s="124" t="s">
        <v>127</v>
      </c>
      <c r="M8" s="122" t="s">
        <v>123</v>
      </c>
      <c r="N8" s="123" t="s">
        <v>124</v>
      </c>
      <c r="O8" s="123" t="s">
        <v>125</v>
      </c>
      <c r="P8" s="123" t="s">
        <v>126</v>
      </c>
      <c r="Q8" s="124" t="s">
        <v>127</v>
      </c>
      <c r="R8" s="122" t="s">
        <v>123</v>
      </c>
      <c r="S8" s="123" t="s">
        <v>124</v>
      </c>
      <c r="T8" s="123" t="s">
        <v>125</v>
      </c>
      <c r="U8" s="123" t="s">
        <v>126</v>
      </c>
      <c r="V8" s="124" t="s">
        <v>127</v>
      </c>
      <c r="W8" s="122" t="s">
        <v>123</v>
      </c>
      <c r="X8" s="123" t="s">
        <v>124</v>
      </c>
      <c r="Y8" s="123" t="s">
        <v>125</v>
      </c>
      <c r="Z8" s="123" t="s">
        <v>126</v>
      </c>
      <c r="AA8" s="124" t="s">
        <v>127</v>
      </c>
      <c r="AB8" s="122" t="s">
        <v>123</v>
      </c>
      <c r="AC8" s="123" t="s">
        <v>124</v>
      </c>
      <c r="AD8" s="123" t="s">
        <v>125</v>
      </c>
      <c r="AE8" s="123" t="s">
        <v>126</v>
      </c>
      <c r="AF8" s="124" t="s">
        <v>127</v>
      </c>
    </row>
    <row r="9" spans="1:32" ht="12.75" customHeight="1">
      <c r="A9" s="125">
        <v>1</v>
      </c>
      <c r="B9" s="126">
        <v>2</v>
      </c>
      <c r="C9" s="127">
        <v>3</v>
      </c>
      <c r="D9" s="128">
        <v>4</v>
      </c>
      <c r="E9" s="129">
        <v>5</v>
      </c>
      <c r="F9" s="128">
        <v>6</v>
      </c>
      <c r="G9" s="126">
        <v>7</v>
      </c>
      <c r="H9" s="127">
        <v>8</v>
      </c>
      <c r="I9" s="128">
        <v>9</v>
      </c>
      <c r="J9" s="129">
        <v>10</v>
      </c>
      <c r="K9" s="128">
        <v>11</v>
      </c>
      <c r="L9" s="126">
        <v>12</v>
      </c>
      <c r="M9" s="127">
        <v>13</v>
      </c>
      <c r="N9" s="128">
        <v>14</v>
      </c>
      <c r="O9" s="129">
        <v>15</v>
      </c>
      <c r="P9" s="128">
        <v>16</v>
      </c>
      <c r="Q9" s="126">
        <v>17</v>
      </c>
      <c r="R9" s="127">
        <v>18</v>
      </c>
      <c r="S9" s="128">
        <v>19</v>
      </c>
      <c r="T9" s="129">
        <v>20</v>
      </c>
      <c r="U9" s="128">
        <v>21</v>
      </c>
      <c r="V9" s="126">
        <v>22</v>
      </c>
      <c r="W9" s="127">
        <v>23</v>
      </c>
      <c r="X9" s="128">
        <v>24</v>
      </c>
      <c r="Y9" s="129">
        <v>25</v>
      </c>
      <c r="Z9" s="128">
        <v>26</v>
      </c>
      <c r="AA9" s="126">
        <v>27</v>
      </c>
      <c r="AB9" s="127">
        <v>28</v>
      </c>
      <c r="AC9" s="128">
        <v>29</v>
      </c>
      <c r="AD9" s="129">
        <v>30</v>
      </c>
      <c r="AE9" s="128">
        <v>31</v>
      </c>
      <c r="AF9" s="126">
        <v>32</v>
      </c>
    </row>
    <row r="10" spans="1:32" ht="12.75" customHeight="1">
      <c r="A10" s="130" t="s">
        <v>128</v>
      </c>
      <c r="B10" s="131" t="s">
        <v>129</v>
      </c>
      <c r="C10" s="132">
        <v>24.544</v>
      </c>
      <c r="D10" s="133"/>
      <c r="E10" s="133"/>
      <c r="F10" s="133">
        <v>24.544</v>
      </c>
      <c r="G10" s="134"/>
      <c r="H10" s="132">
        <v>12.272</v>
      </c>
      <c r="I10" s="133"/>
      <c r="J10" s="133"/>
      <c r="K10" s="133">
        <v>12.272</v>
      </c>
      <c r="L10" s="134"/>
      <c r="M10" s="132">
        <v>12.272</v>
      </c>
      <c r="N10" s="133"/>
      <c r="O10" s="133"/>
      <c r="P10" s="133">
        <v>12.272</v>
      </c>
      <c r="Q10" s="134"/>
      <c r="R10" s="132">
        <v>31.804</v>
      </c>
      <c r="S10" s="133"/>
      <c r="T10" s="133"/>
      <c r="U10" s="132">
        <v>31.804</v>
      </c>
      <c r="V10" s="134"/>
      <c r="W10" s="132">
        <v>17.566</v>
      </c>
      <c r="X10" s="133"/>
      <c r="Y10" s="133"/>
      <c r="Z10" s="133">
        <v>17.566</v>
      </c>
      <c r="AA10" s="134"/>
      <c r="AB10" s="132">
        <f>R10-W10</f>
        <v>14.238</v>
      </c>
      <c r="AC10" s="133"/>
      <c r="AD10" s="133"/>
      <c r="AE10" s="133">
        <f>U10-Z10</f>
        <v>14.238</v>
      </c>
      <c r="AF10" s="134"/>
    </row>
    <row r="11" spans="1:32" ht="12.75" customHeight="1">
      <c r="A11" s="135" t="s">
        <v>130</v>
      </c>
      <c r="B11" s="136" t="s">
        <v>131</v>
      </c>
      <c r="C11" s="132">
        <v>24.544</v>
      </c>
      <c r="D11" s="137"/>
      <c r="E11" s="137"/>
      <c r="F11" s="137">
        <v>24.544</v>
      </c>
      <c r="G11" s="138"/>
      <c r="H11" s="132">
        <v>12.272</v>
      </c>
      <c r="I11" s="137"/>
      <c r="J11" s="137"/>
      <c r="K11" s="137">
        <v>12.272</v>
      </c>
      <c r="L11" s="139">
        <v>11.515</v>
      </c>
      <c r="M11" s="132">
        <v>12.272</v>
      </c>
      <c r="N11" s="137"/>
      <c r="O11" s="137"/>
      <c r="P11" s="133">
        <v>12.272</v>
      </c>
      <c r="Q11" s="139">
        <v>11.515</v>
      </c>
      <c r="R11" s="132">
        <v>31.804</v>
      </c>
      <c r="S11" s="137"/>
      <c r="T11" s="137"/>
      <c r="U11" s="132">
        <v>31.804</v>
      </c>
      <c r="V11" s="138">
        <v>15.907</v>
      </c>
      <c r="W11" s="132">
        <v>17.566</v>
      </c>
      <c r="X11" s="137"/>
      <c r="Y11" s="137"/>
      <c r="Z11" s="137">
        <v>17.566</v>
      </c>
      <c r="AA11" s="139">
        <v>7.547</v>
      </c>
      <c r="AB11" s="132">
        <f>R11-W11</f>
        <v>14.238</v>
      </c>
      <c r="AC11" s="137"/>
      <c r="AD11" s="137"/>
      <c r="AE11" s="137">
        <f>U11-Z11</f>
        <v>14.238</v>
      </c>
      <c r="AF11" s="139">
        <f>V11-AA11</f>
        <v>8.36</v>
      </c>
    </row>
    <row r="12" spans="1:32" ht="12.75" customHeight="1">
      <c r="A12" s="135"/>
      <c r="B12" s="136" t="s">
        <v>132</v>
      </c>
      <c r="C12" s="132"/>
      <c r="D12" s="137"/>
      <c r="E12" s="137"/>
      <c r="F12" s="137"/>
      <c r="G12" s="138"/>
      <c r="H12" s="132"/>
      <c r="I12" s="137"/>
      <c r="J12" s="137"/>
      <c r="K12" s="137"/>
      <c r="L12" s="138"/>
      <c r="M12" s="132"/>
      <c r="N12" s="137"/>
      <c r="O12" s="137"/>
      <c r="P12" s="133"/>
      <c r="Q12" s="138"/>
      <c r="R12" s="132"/>
      <c r="S12" s="137"/>
      <c r="T12" s="137"/>
      <c r="U12" s="137"/>
      <c r="V12" s="138"/>
      <c r="W12" s="132"/>
      <c r="X12" s="137"/>
      <c r="Y12" s="137"/>
      <c r="Z12" s="137"/>
      <c r="AA12" s="138"/>
      <c r="AB12" s="132"/>
      <c r="AC12" s="137"/>
      <c r="AD12" s="137"/>
      <c r="AE12" s="137"/>
      <c r="AF12" s="138"/>
    </row>
    <row r="13" spans="1:32" ht="12.75" customHeight="1">
      <c r="A13" s="135"/>
      <c r="B13" s="136" t="s">
        <v>124</v>
      </c>
      <c r="C13" s="132"/>
      <c r="D13" s="140"/>
      <c r="E13" s="137"/>
      <c r="F13" s="137"/>
      <c r="G13" s="138"/>
      <c r="H13" s="132"/>
      <c r="I13" s="140"/>
      <c r="J13" s="137"/>
      <c r="K13" s="137"/>
      <c r="L13" s="138"/>
      <c r="M13" s="132"/>
      <c r="N13" s="140"/>
      <c r="O13" s="137"/>
      <c r="P13" s="133"/>
      <c r="Q13" s="138"/>
      <c r="R13" s="132"/>
      <c r="S13" s="140"/>
      <c r="T13" s="137"/>
      <c r="U13" s="137"/>
      <c r="V13" s="138"/>
      <c r="W13" s="132"/>
      <c r="X13" s="140"/>
      <c r="Y13" s="137"/>
      <c r="Z13" s="137"/>
      <c r="AA13" s="138"/>
      <c r="AB13" s="132"/>
      <c r="AC13" s="140"/>
      <c r="AD13" s="137"/>
      <c r="AE13" s="137"/>
      <c r="AF13" s="138"/>
    </row>
    <row r="14" spans="1:32" ht="12.75" customHeight="1">
      <c r="A14" s="135"/>
      <c r="B14" s="136" t="s">
        <v>125</v>
      </c>
      <c r="C14" s="132"/>
      <c r="D14" s="137"/>
      <c r="E14" s="137"/>
      <c r="F14" s="137"/>
      <c r="G14" s="138"/>
      <c r="H14" s="132"/>
      <c r="I14" s="137"/>
      <c r="J14" s="137"/>
      <c r="K14" s="137"/>
      <c r="L14" s="138"/>
      <c r="M14" s="132"/>
      <c r="N14" s="137"/>
      <c r="O14" s="137"/>
      <c r="P14" s="133"/>
      <c r="Q14" s="138"/>
      <c r="R14" s="132"/>
      <c r="S14" s="137"/>
      <c r="T14" s="137"/>
      <c r="U14" s="137"/>
      <c r="V14" s="138"/>
      <c r="W14" s="132"/>
      <c r="X14" s="137"/>
      <c r="Y14" s="137"/>
      <c r="Z14" s="137"/>
      <c r="AA14" s="138"/>
      <c r="AB14" s="132"/>
      <c r="AC14" s="137"/>
      <c r="AD14" s="137"/>
      <c r="AE14" s="137"/>
      <c r="AF14" s="138"/>
    </row>
    <row r="15" spans="1:32" ht="12.75" customHeight="1">
      <c r="A15" s="135"/>
      <c r="B15" s="136" t="s">
        <v>133</v>
      </c>
      <c r="C15" s="132">
        <v>24.544</v>
      </c>
      <c r="D15" s="137"/>
      <c r="E15" s="137"/>
      <c r="F15" s="137">
        <v>24.544</v>
      </c>
      <c r="G15" s="139">
        <v>23.03</v>
      </c>
      <c r="H15" s="132">
        <v>12.272</v>
      </c>
      <c r="I15" s="137"/>
      <c r="J15" s="137"/>
      <c r="K15" s="137">
        <v>12.272</v>
      </c>
      <c r="L15" s="139">
        <v>11.515</v>
      </c>
      <c r="M15" s="132">
        <v>12.272</v>
      </c>
      <c r="N15" s="137"/>
      <c r="O15" s="137"/>
      <c r="P15" s="133">
        <v>12.272</v>
      </c>
      <c r="Q15" s="139">
        <v>11.515</v>
      </c>
      <c r="R15" s="132">
        <v>31.804</v>
      </c>
      <c r="S15" s="137"/>
      <c r="T15" s="137"/>
      <c r="U15" s="132">
        <v>31.804</v>
      </c>
      <c r="V15" s="139">
        <v>15.907</v>
      </c>
      <c r="W15" s="132">
        <v>17.566</v>
      </c>
      <c r="X15" s="137"/>
      <c r="Y15" s="137"/>
      <c r="Z15" s="137">
        <v>17.566</v>
      </c>
      <c r="AA15" s="139">
        <v>7.547</v>
      </c>
      <c r="AB15" s="132">
        <f>R15-W15</f>
        <v>14.238</v>
      </c>
      <c r="AC15" s="137"/>
      <c r="AD15" s="137"/>
      <c r="AE15" s="137">
        <f>U15-Z15</f>
        <v>14.238</v>
      </c>
      <c r="AF15" s="139">
        <f>V15-AA15</f>
        <v>8.36</v>
      </c>
    </row>
    <row r="16" spans="1:32" ht="12.75" customHeight="1">
      <c r="A16" s="135" t="s">
        <v>134</v>
      </c>
      <c r="B16" s="136" t="s">
        <v>135</v>
      </c>
      <c r="C16" s="132"/>
      <c r="D16" s="137"/>
      <c r="E16" s="137"/>
      <c r="F16" s="137"/>
      <c r="G16" s="138"/>
      <c r="H16" s="132"/>
      <c r="I16" s="137"/>
      <c r="J16" s="137"/>
      <c r="K16" s="137"/>
      <c r="L16" s="138"/>
      <c r="M16" s="132"/>
      <c r="N16" s="137"/>
      <c r="O16" s="137"/>
      <c r="P16" s="133"/>
      <c r="Q16" s="138"/>
      <c r="R16" s="132"/>
      <c r="S16" s="137"/>
      <c r="T16" s="137"/>
      <c r="U16" s="137"/>
      <c r="V16" s="138"/>
      <c r="W16" s="132"/>
      <c r="X16" s="137"/>
      <c r="Y16" s="137"/>
      <c r="Z16" s="137"/>
      <c r="AA16" s="138"/>
      <c r="AB16" s="132"/>
      <c r="AC16" s="137"/>
      <c r="AD16" s="137"/>
      <c r="AE16" s="137"/>
      <c r="AF16" s="138"/>
    </row>
    <row r="17" spans="1:32" ht="12.75" customHeight="1">
      <c r="A17" s="135" t="s">
        <v>202</v>
      </c>
      <c r="B17" s="136" t="s">
        <v>136</v>
      </c>
      <c r="C17" s="132"/>
      <c r="D17" s="137"/>
      <c r="E17" s="137"/>
      <c r="F17" s="137"/>
      <c r="G17" s="138"/>
      <c r="H17" s="132"/>
      <c r="I17" s="137"/>
      <c r="J17" s="137"/>
      <c r="K17" s="137"/>
      <c r="L17" s="138"/>
      <c r="M17" s="132"/>
      <c r="N17" s="137"/>
      <c r="O17" s="137"/>
      <c r="P17" s="133"/>
      <c r="Q17" s="138"/>
      <c r="R17" s="132"/>
      <c r="S17" s="137"/>
      <c r="T17" s="137"/>
      <c r="U17" s="137"/>
      <c r="V17" s="138"/>
      <c r="W17" s="132"/>
      <c r="X17" s="137"/>
      <c r="Y17" s="137"/>
      <c r="Z17" s="137"/>
      <c r="AA17" s="138"/>
      <c r="AB17" s="132"/>
      <c r="AC17" s="137"/>
      <c r="AD17" s="137"/>
      <c r="AE17" s="137"/>
      <c r="AF17" s="138"/>
    </row>
    <row r="18" spans="1:32" ht="12.75" customHeight="1">
      <c r="A18" s="135" t="s">
        <v>137</v>
      </c>
      <c r="B18" s="136" t="s">
        <v>203</v>
      </c>
      <c r="C18" s="132"/>
      <c r="D18" s="137"/>
      <c r="E18" s="137"/>
      <c r="F18" s="137"/>
      <c r="G18" s="138"/>
      <c r="H18" s="132"/>
      <c r="I18" s="137"/>
      <c r="J18" s="137"/>
      <c r="K18" s="137">
        <v>12.272</v>
      </c>
      <c r="L18" s="138"/>
      <c r="M18" s="132">
        <v>12.272</v>
      </c>
      <c r="N18" s="137"/>
      <c r="O18" s="137"/>
      <c r="P18" s="133">
        <v>12.272</v>
      </c>
      <c r="Q18" s="138"/>
      <c r="R18" s="132"/>
      <c r="S18" s="137"/>
      <c r="T18" s="137"/>
      <c r="U18" s="137"/>
      <c r="V18" s="138"/>
      <c r="W18" s="132"/>
      <c r="X18" s="137"/>
      <c r="Y18" s="137"/>
      <c r="Z18" s="137"/>
      <c r="AA18" s="138"/>
      <c r="AB18" s="132"/>
      <c r="AC18" s="137"/>
      <c r="AD18" s="137"/>
      <c r="AE18" s="137"/>
      <c r="AF18" s="138"/>
    </row>
    <row r="19" spans="1:32" ht="12.75" customHeight="1">
      <c r="A19" s="130" t="s">
        <v>204</v>
      </c>
      <c r="B19" s="131" t="s">
        <v>138</v>
      </c>
      <c r="C19" s="132">
        <v>3.93</v>
      </c>
      <c r="D19" s="133"/>
      <c r="E19" s="133"/>
      <c r="F19" s="133">
        <v>1.514</v>
      </c>
      <c r="G19" s="134">
        <v>2.416</v>
      </c>
      <c r="H19" s="132">
        <v>1.965</v>
      </c>
      <c r="I19" s="133"/>
      <c r="J19" s="133"/>
      <c r="K19" s="133">
        <v>0.757</v>
      </c>
      <c r="L19" s="134">
        <v>1.208</v>
      </c>
      <c r="M19" s="132">
        <v>1.965</v>
      </c>
      <c r="N19" s="133"/>
      <c r="O19" s="133"/>
      <c r="P19" s="133">
        <v>0.757</v>
      </c>
      <c r="Q19" s="134">
        <v>1.208</v>
      </c>
      <c r="R19" s="132">
        <v>3.39</v>
      </c>
      <c r="S19" s="133"/>
      <c r="T19" s="133"/>
      <c r="U19" s="133">
        <v>1.332</v>
      </c>
      <c r="V19" s="134">
        <v>2.058</v>
      </c>
      <c r="W19" s="132">
        <v>1.637</v>
      </c>
      <c r="X19" s="133"/>
      <c r="Y19" s="133"/>
      <c r="Z19" s="133">
        <v>0.64</v>
      </c>
      <c r="AA19" s="134">
        <v>0.997</v>
      </c>
      <c r="AB19" s="132">
        <f>R19-W19</f>
        <v>1.7530000000000001</v>
      </c>
      <c r="AC19" s="133"/>
      <c r="AD19" s="133"/>
      <c r="AE19" s="133">
        <f>U19-Z19</f>
        <v>0.6920000000000001</v>
      </c>
      <c r="AF19" s="134">
        <f>V19-AA19</f>
        <v>1.061</v>
      </c>
    </row>
    <row r="20" spans="1:32" ht="12.75" customHeight="1">
      <c r="A20" s="135"/>
      <c r="B20" s="136" t="s">
        <v>205</v>
      </c>
      <c r="C20" s="141">
        <v>0.1601</v>
      </c>
      <c r="D20" s="142"/>
      <c r="E20" s="142"/>
      <c r="F20" s="142">
        <v>0.0617000000000001</v>
      </c>
      <c r="G20" s="143">
        <v>0.1049</v>
      </c>
      <c r="H20" s="141">
        <v>0.1601</v>
      </c>
      <c r="I20" s="142"/>
      <c r="J20" s="142"/>
      <c r="K20" s="142">
        <v>0.0617000000000001</v>
      </c>
      <c r="L20" s="143">
        <v>0.1049</v>
      </c>
      <c r="M20" s="142">
        <v>0.1601</v>
      </c>
      <c r="N20" s="142"/>
      <c r="O20" s="142"/>
      <c r="P20" s="142">
        <v>0.0617000000000001</v>
      </c>
      <c r="Q20" s="143">
        <v>0.1049</v>
      </c>
      <c r="R20" s="141">
        <v>0.10659</v>
      </c>
      <c r="S20" s="142"/>
      <c r="T20" s="142"/>
      <c r="U20" s="142">
        <v>0.04188</v>
      </c>
      <c r="V20" s="143">
        <v>0.12938</v>
      </c>
      <c r="W20" s="141">
        <v>0.1504</v>
      </c>
      <c r="X20" s="142"/>
      <c r="Y20" s="142"/>
      <c r="Z20" s="142">
        <v>0.029</v>
      </c>
      <c r="AA20" s="143">
        <v>0.1604</v>
      </c>
      <c r="AB20" s="141">
        <v>0.1137</v>
      </c>
      <c r="AC20" s="142"/>
      <c r="AD20" s="142"/>
      <c r="AE20" s="142">
        <v>0.054</v>
      </c>
      <c r="AF20" s="143">
        <v>0.1146</v>
      </c>
    </row>
    <row r="21" spans="1:32" ht="25.5" customHeight="1">
      <c r="A21" s="130" t="s">
        <v>206</v>
      </c>
      <c r="B21" s="144" t="s">
        <v>207</v>
      </c>
      <c r="C21" s="132">
        <v>0</v>
      </c>
      <c r="D21" s="133"/>
      <c r="E21" s="133"/>
      <c r="F21" s="133"/>
      <c r="G21" s="134"/>
      <c r="H21" s="132"/>
      <c r="I21" s="133"/>
      <c r="J21" s="133"/>
      <c r="K21" s="133"/>
      <c r="L21" s="134"/>
      <c r="M21" s="132">
        <v>0</v>
      </c>
      <c r="N21" s="133"/>
      <c r="O21" s="133"/>
      <c r="P21" s="133"/>
      <c r="Q21" s="134"/>
      <c r="R21" s="132"/>
      <c r="S21" s="133"/>
      <c r="T21" s="133"/>
      <c r="U21" s="133"/>
      <c r="V21" s="134"/>
      <c r="W21" s="132">
        <v>0</v>
      </c>
      <c r="X21" s="133"/>
      <c r="Y21" s="133"/>
      <c r="Z21" s="133"/>
      <c r="AA21" s="134"/>
      <c r="AB21" s="132"/>
      <c r="AC21" s="133"/>
      <c r="AD21" s="133"/>
      <c r="AE21" s="133"/>
      <c r="AF21" s="134"/>
    </row>
    <row r="22" spans="1:32" ht="12.75" customHeight="1">
      <c r="A22" s="130" t="s">
        <v>208</v>
      </c>
      <c r="B22" s="131" t="s">
        <v>209</v>
      </c>
      <c r="C22" s="132">
        <v>20.614</v>
      </c>
      <c r="D22" s="133"/>
      <c r="E22" s="133"/>
      <c r="F22" s="133"/>
      <c r="G22" s="134">
        <v>20.614</v>
      </c>
      <c r="H22" s="132">
        <v>10.307</v>
      </c>
      <c r="I22" s="133"/>
      <c r="J22" s="133"/>
      <c r="K22" s="133"/>
      <c r="L22" s="134">
        <v>10.307</v>
      </c>
      <c r="M22" s="132">
        <v>10.307</v>
      </c>
      <c r="N22" s="133"/>
      <c r="O22" s="133"/>
      <c r="P22" s="133"/>
      <c r="Q22" s="134">
        <v>10.307</v>
      </c>
      <c r="R22" s="132">
        <v>28.414</v>
      </c>
      <c r="S22" s="133"/>
      <c r="T22" s="133"/>
      <c r="U22" s="133">
        <v>14.565</v>
      </c>
      <c r="V22" s="134">
        <v>13.849</v>
      </c>
      <c r="W22" s="132">
        <v>15.929</v>
      </c>
      <c r="X22" s="133"/>
      <c r="Y22" s="133"/>
      <c r="Z22" s="133">
        <v>9.379</v>
      </c>
      <c r="AA22" s="134">
        <v>6.55</v>
      </c>
      <c r="AB22" s="132">
        <f>R22-W22</f>
        <v>12.485000000000001</v>
      </c>
      <c r="AC22" s="133"/>
      <c r="AD22" s="133"/>
      <c r="AE22" s="133">
        <f>U22-Z22</f>
        <v>5.186</v>
      </c>
      <c r="AF22" s="134">
        <f>V22-AA22</f>
        <v>7.299</v>
      </c>
    </row>
    <row r="23" spans="1:32" ht="25.5" customHeight="1">
      <c r="A23" s="135" t="s">
        <v>139</v>
      </c>
      <c r="B23" s="136" t="s">
        <v>210</v>
      </c>
      <c r="C23" s="145"/>
      <c r="D23" s="137"/>
      <c r="E23" s="137"/>
      <c r="F23" s="137"/>
      <c r="G23" s="138"/>
      <c r="H23" s="145"/>
      <c r="I23" s="137"/>
      <c r="J23" s="137"/>
      <c r="K23" s="137"/>
      <c r="L23" s="138"/>
      <c r="M23" s="145"/>
      <c r="N23" s="137"/>
      <c r="O23" s="137"/>
      <c r="P23" s="137"/>
      <c r="Q23" s="138"/>
      <c r="R23" s="145"/>
      <c r="S23" s="137"/>
      <c r="T23" s="137"/>
      <c r="U23" s="137">
        <v>3.482</v>
      </c>
      <c r="V23" s="138">
        <v>13.849</v>
      </c>
      <c r="W23" s="145"/>
      <c r="X23" s="137"/>
      <c r="Y23" s="137"/>
      <c r="Z23" s="137">
        <v>1.581</v>
      </c>
      <c r="AA23" s="138">
        <v>6.55</v>
      </c>
      <c r="AB23" s="145"/>
      <c r="AC23" s="137"/>
      <c r="AD23" s="137"/>
      <c r="AE23" s="137">
        <f>U23-Z23</f>
        <v>1.9010000000000002</v>
      </c>
      <c r="AF23" s="138">
        <f>V23-AA23</f>
        <v>7.299</v>
      </c>
    </row>
    <row r="24" spans="1:32" ht="12.75" customHeight="1">
      <c r="A24" s="135"/>
      <c r="B24" s="136" t="s">
        <v>211</v>
      </c>
      <c r="C24" s="145"/>
      <c r="D24" s="137"/>
      <c r="E24" s="137"/>
      <c r="F24" s="137"/>
      <c r="G24" s="138"/>
      <c r="H24" s="145"/>
      <c r="I24" s="137"/>
      <c r="J24" s="137"/>
      <c r="K24" s="137"/>
      <c r="L24" s="138"/>
      <c r="M24" s="145"/>
      <c r="N24" s="137"/>
      <c r="O24" s="137"/>
      <c r="P24" s="137"/>
      <c r="Q24" s="138"/>
      <c r="R24" s="145"/>
      <c r="S24" s="137"/>
      <c r="T24" s="137"/>
      <c r="U24" s="137"/>
      <c r="V24" s="138"/>
      <c r="W24" s="145"/>
      <c r="X24" s="137"/>
      <c r="Y24" s="137"/>
      <c r="Z24" s="137"/>
      <c r="AA24" s="138"/>
      <c r="AB24" s="145"/>
      <c r="AC24" s="137"/>
      <c r="AD24" s="137"/>
      <c r="AE24" s="137"/>
      <c r="AF24" s="138"/>
    </row>
    <row r="25" spans="1:32" ht="25.5">
      <c r="A25" s="135"/>
      <c r="B25" s="136" t="s">
        <v>212</v>
      </c>
      <c r="C25" s="145"/>
      <c r="D25" s="137"/>
      <c r="E25" s="137"/>
      <c r="F25" s="137"/>
      <c r="G25" s="138"/>
      <c r="H25" s="145"/>
      <c r="I25" s="137"/>
      <c r="J25" s="137"/>
      <c r="K25" s="137"/>
      <c r="L25" s="138"/>
      <c r="M25" s="145"/>
      <c r="N25" s="137"/>
      <c r="O25" s="137"/>
      <c r="P25" s="137"/>
      <c r="Q25" s="138"/>
      <c r="R25" s="145"/>
      <c r="S25" s="137"/>
      <c r="T25" s="137"/>
      <c r="U25" s="137"/>
      <c r="V25" s="138"/>
      <c r="W25" s="145"/>
      <c r="X25" s="137"/>
      <c r="Y25" s="137"/>
      <c r="Z25" s="137"/>
      <c r="AA25" s="138"/>
      <c r="AB25" s="145"/>
      <c r="AC25" s="137"/>
      <c r="AD25" s="137"/>
      <c r="AE25" s="137"/>
      <c r="AF25" s="138"/>
    </row>
    <row r="26" spans="1:32" ht="12.75" customHeight="1">
      <c r="A26" s="135"/>
      <c r="B26" s="136" t="s">
        <v>213</v>
      </c>
      <c r="C26" s="145"/>
      <c r="D26" s="137"/>
      <c r="E26" s="137"/>
      <c r="F26" s="137"/>
      <c r="G26" s="138"/>
      <c r="H26" s="145"/>
      <c r="I26" s="137"/>
      <c r="J26" s="137"/>
      <c r="K26" s="137"/>
      <c r="L26" s="138"/>
      <c r="M26" s="145"/>
      <c r="N26" s="137"/>
      <c r="O26" s="137"/>
      <c r="P26" s="137"/>
      <c r="Q26" s="138"/>
      <c r="R26" s="145"/>
      <c r="S26" s="137"/>
      <c r="T26" s="137"/>
      <c r="U26" s="137"/>
      <c r="V26" s="138"/>
      <c r="W26" s="145"/>
      <c r="X26" s="137"/>
      <c r="Y26" s="137"/>
      <c r="Z26" s="137"/>
      <c r="AA26" s="138"/>
      <c r="AB26" s="145"/>
      <c r="AC26" s="137"/>
      <c r="AD26" s="137"/>
      <c r="AE26" s="137"/>
      <c r="AF26" s="138"/>
    </row>
    <row r="27" spans="1:32" ht="12.75" customHeight="1">
      <c r="A27" s="135" t="s">
        <v>140</v>
      </c>
      <c r="B27" s="146" t="s">
        <v>141</v>
      </c>
      <c r="C27" s="145"/>
      <c r="D27" s="137"/>
      <c r="E27" s="137"/>
      <c r="F27" s="137"/>
      <c r="G27" s="138"/>
      <c r="H27" s="145"/>
      <c r="I27" s="137"/>
      <c r="J27" s="137"/>
      <c r="K27" s="137"/>
      <c r="L27" s="138"/>
      <c r="M27" s="145"/>
      <c r="N27" s="137"/>
      <c r="O27" s="137"/>
      <c r="P27" s="137"/>
      <c r="Q27" s="138"/>
      <c r="R27" s="145"/>
      <c r="S27" s="137"/>
      <c r="T27" s="137"/>
      <c r="U27" s="137"/>
      <c r="V27" s="138"/>
      <c r="W27" s="145"/>
      <c r="X27" s="137"/>
      <c r="Y27" s="137"/>
      <c r="Z27" s="137"/>
      <c r="AA27" s="138"/>
      <c r="AB27" s="145"/>
      <c r="AC27" s="137"/>
      <c r="AD27" s="137"/>
      <c r="AE27" s="137"/>
      <c r="AF27" s="138"/>
    </row>
    <row r="28" spans="1:32" ht="24.75" customHeight="1" thickBot="1">
      <c r="A28" s="147" t="s">
        <v>142</v>
      </c>
      <c r="B28" s="148" t="s">
        <v>214</v>
      </c>
      <c r="C28" s="149"/>
      <c r="D28" s="150"/>
      <c r="E28" s="150"/>
      <c r="F28" s="150"/>
      <c r="G28" s="151"/>
      <c r="H28" s="149"/>
      <c r="I28" s="150"/>
      <c r="J28" s="150"/>
      <c r="K28" s="150"/>
      <c r="L28" s="151"/>
      <c r="M28" s="149"/>
      <c r="N28" s="150"/>
      <c r="O28" s="150"/>
      <c r="P28" s="150"/>
      <c r="Q28" s="151"/>
      <c r="R28" s="149"/>
      <c r="S28" s="150"/>
      <c r="T28" s="150"/>
      <c r="U28" s="150">
        <v>11.083</v>
      </c>
      <c r="V28" s="151"/>
      <c r="W28" s="149"/>
      <c r="X28" s="150"/>
      <c r="Y28" s="150"/>
      <c r="Z28" s="150">
        <v>7.798</v>
      </c>
      <c r="AA28" s="151"/>
      <c r="AB28" s="149"/>
      <c r="AC28" s="150"/>
      <c r="AD28" s="150"/>
      <c r="AE28" s="150">
        <f>U28-Z28</f>
        <v>3.285</v>
      </c>
      <c r="AF28" s="151"/>
    </row>
    <row r="29" spans="1:32" ht="12.75" customHeight="1" thickBot="1">
      <c r="A29" s="69"/>
      <c r="B29" s="70"/>
      <c r="C29" s="71"/>
      <c r="D29" s="69"/>
      <c r="E29" s="69"/>
      <c r="F29" s="69"/>
      <c r="G29" s="69"/>
      <c r="H29" s="71"/>
      <c r="I29" s="69"/>
      <c r="J29" s="69"/>
      <c r="K29" s="69"/>
      <c r="L29" s="69"/>
      <c r="M29" s="69"/>
      <c r="N29" s="69"/>
      <c r="O29" s="69"/>
      <c r="P29" s="69"/>
      <c r="Q29" s="69"/>
      <c r="R29" s="71"/>
      <c r="S29" s="69"/>
      <c r="T29" s="69"/>
      <c r="U29" s="69"/>
      <c r="V29" s="69"/>
      <c r="W29" s="71"/>
      <c r="X29" s="69"/>
      <c r="Y29" s="69"/>
      <c r="Z29" s="69"/>
      <c r="AA29" s="69"/>
      <c r="AB29" s="69"/>
      <c r="AC29" s="69"/>
      <c r="AD29" s="69"/>
      <c r="AE29" s="69"/>
      <c r="AF29" s="69"/>
    </row>
    <row r="30" spans="1:32" ht="12.75" customHeight="1">
      <c r="A30" s="376" t="s">
        <v>121</v>
      </c>
      <c r="B30" s="378" t="s">
        <v>122</v>
      </c>
      <c r="C30" s="373" t="s">
        <v>396</v>
      </c>
      <c r="D30" s="374"/>
      <c r="E30" s="374"/>
      <c r="F30" s="374"/>
      <c r="G30" s="375"/>
      <c r="H30" s="373" t="s">
        <v>397</v>
      </c>
      <c r="I30" s="374"/>
      <c r="J30" s="374"/>
      <c r="K30" s="374"/>
      <c r="L30" s="375"/>
      <c r="M30" s="373" t="s">
        <v>398</v>
      </c>
      <c r="N30" s="374"/>
      <c r="O30" s="374"/>
      <c r="P30" s="374"/>
      <c r="Q30" s="375"/>
      <c r="R30" s="373" t="s">
        <v>402</v>
      </c>
      <c r="S30" s="374"/>
      <c r="T30" s="374"/>
      <c r="U30" s="374"/>
      <c r="V30" s="375"/>
      <c r="W30" s="373" t="s">
        <v>403</v>
      </c>
      <c r="X30" s="374"/>
      <c r="Y30" s="374"/>
      <c r="Z30" s="374"/>
      <c r="AA30" s="375"/>
      <c r="AB30" s="373" t="s">
        <v>404</v>
      </c>
      <c r="AC30" s="374"/>
      <c r="AD30" s="374"/>
      <c r="AE30" s="374"/>
      <c r="AF30" s="375"/>
    </row>
    <row r="31" spans="1:32" ht="12.75" customHeight="1" thickBot="1">
      <c r="A31" s="377"/>
      <c r="B31" s="379"/>
      <c r="C31" s="122" t="s">
        <v>123</v>
      </c>
      <c r="D31" s="123" t="s">
        <v>124</v>
      </c>
      <c r="E31" s="123" t="s">
        <v>125</v>
      </c>
      <c r="F31" s="123" t="s">
        <v>126</v>
      </c>
      <c r="G31" s="124" t="s">
        <v>127</v>
      </c>
      <c r="H31" s="122" t="s">
        <v>123</v>
      </c>
      <c r="I31" s="123" t="s">
        <v>124</v>
      </c>
      <c r="J31" s="123" t="s">
        <v>125</v>
      </c>
      <c r="K31" s="123" t="s">
        <v>126</v>
      </c>
      <c r="L31" s="124" t="s">
        <v>127</v>
      </c>
      <c r="M31" s="122" t="s">
        <v>123</v>
      </c>
      <c r="N31" s="123" t="s">
        <v>124</v>
      </c>
      <c r="O31" s="123" t="s">
        <v>125</v>
      </c>
      <c r="P31" s="123" t="s">
        <v>126</v>
      </c>
      <c r="Q31" s="124" t="s">
        <v>127</v>
      </c>
      <c r="R31" s="122" t="s">
        <v>123</v>
      </c>
      <c r="S31" s="123" t="s">
        <v>124</v>
      </c>
      <c r="T31" s="123" t="s">
        <v>125</v>
      </c>
      <c r="U31" s="123" t="s">
        <v>126</v>
      </c>
      <c r="V31" s="124" t="s">
        <v>127</v>
      </c>
      <c r="W31" s="122" t="s">
        <v>123</v>
      </c>
      <c r="X31" s="123" t="s">
        <v>124</v>
      </c>
      <c r="Y31" s="123" t="s">
        <v>125</v>
      </c>
      <c r="Z31" s="123" t="s">
        <v>126</v>
      </c>
      <c r="AA31" s="124" t="s">
        <v>127</v>
      </c>
      <c r="AB31" s="122" t="s">
        <v>123</v>
      </c>
      <c r="AC31" s="123" t="s">
        <v>124</v>
      </c>
      <c r="AD31" s="123" t="s">
        <v>125</v>
      </c>
      <c r="AE31" s="123" t="s">
        <v>126</v>
      </c>
      <c r="AF31" s="124" t="s">
        <v>127</v>
      </c>
    </row>
    <row r="32" spans="1:32" ht="12.75" customHeight="1">
      <c r="A32" s="125">
        <v>1</v>
      </c>
      <c r="B32" s="126">
        <v>2</v>
      </c>
      <c r="C32" s="127">
        <v>3</v>
      </c>
      <c r="D32" s="128">
        <v>4</v>
      </c>
      <c r="E32" s="129">
        <v>5</v>
      </c>
      <c r="F32" s="128">
        <v>6</v>
      </c>
      <c r="G32" s="126">
        <v>7</v>
      </c>
      <c r="H32" s="127">
        <v>8</v>
      </c>
      <c r="I32" s="128">
        <v>9</v>
      </c>
      <c r="J32" s="129">
        <v>10</v>
      </c>
      <c r="K32" s="128">
        <v>11</v>
      </c>
      <c r="L32" s="126">
        <v>12</v>
      </c>
      <c r="M32" s="127">
        <v>13</v>
      </c>
      <c r="N32" s="128">
        <v>14</v>
      </c>
      <c r="O32" s="129">
        <v>15</v>
      </c>
      <c r="P32" s="128">
        <v>16</v>
      </c>
      <c r="Q32" s="126">
        <v>17</v>
      </c>
      <c r="R32" s="127">
        <v>18</v>
      </c>
      <c r="S32" s="128">
        <v>19</v>
      </c>
      <c r="T32" s="129">
        <v>20</v>
      </c>
      <c r="U32" s="128">
        <v>21</v>
      </c>
      <c r="V32" s="126">
        <v>22</v>
      </c>
      <c r="W32" s="127">
        <v>23</v>
      </c>
      <c r="X32" s="128">
        <v>24</v>
      </c>
      <c r="Y32" s="129">
        <v>25</v>
      </c>
      <c r="Z32" s="128">
        <v>26</v>
      </c>
      <c r="AA32" s="126">
        <v>27</v>
      </c>
      <c r="AB32" s="127">
        <v>28</v>
      </c>
      <c r="AC32" s="128">
        <v>29</v>
      </c>
      <c r="AD32" s="129">
        <v>30</v>
      </c>
      <c r="AE32" s="128">
        <v>31</v>
      </c>
      <c r="AF32" s="126">
        <v>32</v>
      </c>
    </row>
    <row r="33" spans="1:32" ht="12.75" customHeight="1">
      <c r="A33" s="130" t="s">
        <v>128</v>
      </c>
      <c r="B33" s="131" t="s">
        <v>129</v>
      </c>
      <c r="C33" s="132">
        <v>39.109</v>
      </c>
      <c r="D33" s="133"/>
      <c r="E33" s="133"/>
      <c r="F33" s="132">
        <v>39.109</v>
      </c>
      <c r="G33" s="134"/>
      <c r="H33" s="132">
        <f>C33/2</f>
        <v>19.5545</v>
      </c>
      <c r="I33" s="133"/>
      <c r="J33" s="133"/>
      <c r="K33" s="133">
        <f>F33/2</f>
        <v>19.5545</v>
      </c>
      <c r="L33" s="134"/>
      <c r="M33" s="132">
        <v>19.5545</v>
      </c>
      <c r="N33" s="133"/>
      <c r="O33" s="133"/>
      <c r="P33" s="133">
        <v>19.5545</v>
      </c>
      <c r="Q33" s="134"/>
      <c r="R33" s="132">
        <v>32.96</v>
      </c>
      <c r="S33" s="133"/>
      <c r="T33" s="133"/>
      <c r="U33" s="132">
        <v>32.96</v>
      </c>
      <c r="V33" s="134"/>
      <c r="W33" s="132">
        <v>17.566</v>
      </c>
      <c r="X33" s="133"/>
      <c r="Y33" s="133"/>
      <c r="Z33" s="132">
        <v>17.566</v>
      </c>
      <c r="AA33" s="134"/>
      <c r="AB33" s="132">
        <f>R33-W33</f>
        <v>15.394000000000002</v>
      </c>
      <c r="AC33" s="133"/>
      <c r="AD33" s="133"/>
      <c r="AE33" s="133">
        <f>U33-Z33</f>
        <v>15.394000000000002</v>
      </c>
      <c r="AF33" s="134"/>
    </row>
    <row r="34" spans="1:32" ht="12.75" customHeight="1">
      <c r="A34" s="135" t="s">
        <v>130</v>
      </c>
      <c r="B34" s="136" t="s">
        <v>131</v>
      </c>
      <c r="C34" s="132">
        <v>39.109</v>
      </c>
      <c r="D34" s="137"/>
      <c r="E34" s="137"/>
      <c r="F34" s="132">
        <v>39.109</v>
      </c>
      <c r="G34" s="138"/>
      <c r="H34" s="132">
        <f>C34/2</f>
        <v>19.5545</v>
      </c>
      <c r="I34" s="137"/>
      <c r="J34" s="137"/>
      <c r="K34" s="137">
        <f>F34/2</f>
        <v>19.5545</v>
      </c>
      <c r="L34" s="139">
        <v>11.515</v>
      </c>
      <c r="M34" s="132">
        <v>19.5545</v>
      </c>
      <c r="N34" s="137"/>
      <c r="O34" s="137"/>
      <c r="P34" s="137">
        <v>19.5545</v>
      </c>
      <c r="Q34" s="139">
        <v>11.515</v>
      </c>
      <c r="R34" s="132">
        <v>32.96</v>
      </c>
      <c r="S34" s="137"/>
      <c r="T34" s="137"/>
      <c r="U34" s="132">
        <v>32.96</v>
      </c>
      <c r="V34" s="138">
        <v>15.699</v>
      </c>
      <c r="W34" s="132">
        <v>17.566</v>
      </c>
      <c r="X34" s="137"/>
      <c r="Y34" s="137"/>
      <c r="Z34" s="132">
        <v>17.566</v>
      </c>
      <c r="AA34" s="139">
        <v>8.37</v>
      </c>
      <c r="AB34" s="132">
        <f>R34-W34</f>
        <v>15.394000000000002</v>
      </c>
      <c r="AC34" s="137"/>
      <c r="AD34" s="137"/>
      <c r="AE34" s="137">
        <f>U34-Z34</f>
        <v>15.394000000000002</v>
      </c>
      <c r="AF34" s="139">
        <f>V34-AA34</f>
        <v>7.329000000000001</v>
      </c>
    </row>
    <row r="35" spans="1:32" ht="15.75">
      <c r="A35" s="135"/>
      <c r="B35" s="136" t="s">
        <v>132</v>
      </c>
      <c r="C35" s="132"/>
      <c r="D35" s="137"/>
      <c r="E35" s="137"/>
      <c r="F35" s="137"/>
      <c r="G35" s="138"/>
      <c r="H35" s="132"/>
      <c r="I35" s="137"/>
      <c r="J35" s="137"/>
      <c r="K35" s="137"/>
      <c r="L35" s="138"/>
      <c r="M35" s="132"/>
      <c r="N35" s="137"/>
      <c r="O35" s="137"/>
      <c r="P35" s="137"/>
      <c r="Q35" s="138"/>
      <c r="R35" s="132"/>
      <c r="S35" s="137"/>
      <c r="T35" s="137"/>
      <c r="U35" s="137"/>
      <c r="V35" s="138"/>
      <c r="W35" s="132"/>
      <c r="X35" s="137"/>
      <c r="Y35" s="137"/>
      <c r="Z35" s="137"/>
      <c r="AA35" s="138"/>
      <c r="AB35" s="132"/>
      <c r="AC35" s="137"/>
      <c r="AD35" s="137"/>
      <c r="AE35" s="137"/>
      <c r="AF35" s="138"/>
    </row>
    <row r="36" spans="1:32" ht="15.75">
      <c r="A36" s="135"/>
      <c r="B36" s="136" t="s">
        <v>124</v>
      </c>
      <c r="C36" s="132"/>
      <c r="D36" s="140"/>
      <c r="E36" s="137"/>
      <c r="F36" s="137"/>
      <c r="G36" s="138"/>
      <c r="H36" s="132"/>
      <c r="I36" s="140"/>
      <c r="J36" s="137"/>
      <c r="K36" s="137"/>
      <c r="L36" s="138"/>
      <c r="M36" s="132"/>
      <c r="N36" s="140"/>
      <c r="O36" s="137"/>
      <c r="P36" s="137"/>
      <c r="Q36" s="138"/>
      <c r="R36" s="132"/>
      <c r="S36" s="140"/>
      <c r="T36" s="137"/>
      <c r="U36" s="137"/>
      <c r="V36" s="138"/>
      <c r="W36" s="132"/>
      <c r="X36" s="140"/>
      <c r="Y36" s="137"/>
      <c r="Z36" s="137"/>
      <c r="AA36" s="138"/>
      <c r="AB36" s="132"/>
      <c r="AC36" s="140"/>
      <c r="AD36" s="137"/>
      <c r="AE36" s="137"/>
      <c r="AF36" s="138"/>
    </row>
    <row r="37" spans="1:32" ht="15.75">
      <c r="A37" s="135"/>
      <c r="B37" s="136" t="s">
        <v>125</v>
      </c>
      <c r="C37" s="132"/>
      <c r="D37" s="137"/>
      <c r="E37" s="137"/>
      <c r="F37" s="137"/>
      <c r="G37" s="138"/>
      <c r="H37" s="132"/>
      <c r="I37" s="137"/>
      <c r="J37" s="137"/>
      <c r="K37" s="137"/>
      <c r="L37" s="138"/>
      <c r="M37" s="132"/>
      <c r="N37" s="137"/>
      <c r="O37" s="137"/>
      <c r="P37" s="137"/>
      <c r="Q37" s="138"/>
      <c r="R37" s="132"/>
      <c r="S37" s="137"/>
      <c r="T37" s="137"/>
      <c r="U37" s="137"/>
      <c r="V37" s="138"/>
      <c r="W37" s="132"/>
      <c r="X37" s="137"/>
      <c r="Y37" s="137"/>
      <c r="Z37" s="137"/>
      <c r="AA37" s="138"/>
      <c r="AB37" s="132"/>
      <c r="AC37" s="137"/>
      <c r="AD37" s="137"/>
      <c r="AE37" s="137"/>
      <c r="AF37" s="138"/>
    </row>
    <row r="38" spans="1:32" ht="15.75">
      <c r="A38" s="135"/>
      <c r="B38" s="136" t="s">
        <v>133</v>
      </c>
      <c r="C38" s="132">
        <v>39.109</v>
      </c>
      <c r="D38" s="137"/>
      <c r="E38" s="137"/>
      <c r="F38" s="132">
        <v>39.109</v>
      </c>
      <c r="G38" s="263">
        <v>36.7016</v>
      </c>
      <c r="H38" s="132">
        <f>C38/2</f>
        <v>19.5545</v>
      </c>
      <c r="I38" s="137"/>
      <c r="J38" s="137"/>
      <c r="K38" s="137">
        <f>F38/2</f>
        <v>19.5545</v>
      </c>
      <c r="L38" s="139">
        <f>G38/2</f>
        <v>18.3508</v>
      </c>
      <c r="M38" s="132">
        <v>19.5545</v>
      </c>
      <c r="N38" s="137"/>
      <c r="O38" s="137"/>
      <c r="P38" s="137">
        <v>19.5545</v>
      </c>
      <c r="Q38" s="139">
        <v>18.3508</v>
      </c>
      <c r="R38" s="132">
        <v>32.96</v>
      </c>
      <c r="S38" s="137"/>
      <c r="T38" s="137"/>
      <c r="U38" s="132">
        <v>32.96</v>
      </c>
      <c r="V38" s="139">
        <v>15.699</v>
      </c>
      <c r="W38" s="132">
        <v>17.566</v>
      </c>
      <c r="X38" s="137"/>
      <c r="Y38" s="137"/>
      <c r="Z38" s="132">
        <v>17.566</v>
      </c>
      <c r="AA38" s="139">
        <v>8.37</v>
      </c>
      <c r="AB38" s="132">
        <f>R38-W38</f>
        <v>15.394000000000002</v>
      </c>
      <c r="AC38" s="137"/>
      <c r="AD38" s="137"/>
      <c r="AE38" s="137">
        <f>U38-Z38</f>
        <v>15.394000000000002</v>
      </c>
      <c r="AF38" s="139">
        <f>V38-AA38</f>
        <v>7.329000000000001</v>
      </c>
    </row>
    <row r="39" spans="1:32" ht="15.75">
      <c r="A39" s="135" t="s">
        <v>134</v>
      </c>
      <c r="B39" s="136" t="s">
        <v>135</v>
      </c>
      <c r="C39" s="132"/>
      <c r="D39" s="137"/>
      <c r="E39" s="137"/>
      <c r="F39" s="137"/>
      <c r="G39" s="138"/>
      <c r="H39" s="132"/>
      <c r="I39" s="137"/>
      <c r="J39" s="137"/>
      <c r="K39" s="137"/>
      <c r="L39" s="138"/>
      <c r="M39" s="132"/>
      <c r="N39" s="137"/>
      <c r="O39" s="137"/>
      <c r="P39" s="137"/>
      <c r="Q39" s="138"/>
      <c r="R39" s="132"/>
      <c r="S39" s="137"/>
      <c r="T39" s="137"/>
      <c r="U39" s="137"/>
      <c r="V39" s="138"/>
      <c r="W39" s="132"/>
      <c r="X39" s="137"/>
      <c r="Y39" s="137"/>
      <c r="Z39" s="137"/>
      <c r="AA39" s="138"/>
      <c r="AB39" s="132"/>
      <c r="AC39" s="137"/>
      <c r="AD39" s="137"/>
      <c r="AE39" s="137"/>
      <c r="AF39" s="138"/>
    </row>
    <row r="40" spans="1:32" ht="25.5">
      <c r="A40" s="135" t="s">
        <v>202</v>
      </c>
      <c r="B40" s="136" t="s">
        <v>136</v>
      </c>
      <c r="C40" s="132"/>
      <c r="D40" s="137"/>
      <c r="E40" s="137"/>
      <c r="F40" s="137"/>
      <c r="G40" s="138"/>
      <c r="H40" s="132"/>
      <c r="I40" s="137"/>
      <c r="J40" s="137"/>
      <c r="K40" s="137"/>
      <c r="L40" s="138"/>
      <c r="M40" s="132"/>
      <c r="N40" s="137"/>
      <c r="O40" s="137"/>
      <c r="P40" s="137"/>
      <c r="Q40" s="138"/>
      <c r="R40" s="132"/>
      <c r="S40" s="137"/>
      <c r="T40" s="137"/>
      <c r="U40" s="137"/>
      <c r="V40" s="138"/>
      <c r="W40" s="132"/>
      <c r="X40" s="137"/>
      <c r="Y40" s="137"/>
      <c r="Z40" s="137"/>
      <c r="AA40" s="138"/>
      <c r="AB40" s="132"/>
      <c r="AC40" s="137"/>
      <c r="AD40" s="137"/>
      <c r="AE40" s="137"/>
      <c r="AF40" s="138"/>
    </row>
    <row r="41" spans="1:32" ht="25.5">
      <c r="A41" s="135" t="s">
        <v>137</v>
      </c>
      <c r="B41" s="136" t="s">
        <v>203</v>
      </c>
      <c r="C41" s="132"/>
      <c r="D41" s="137"/>
      <c r="E41" s="137"/>
      <c r="F41" s="137"/>
      <c r="G41" s="138"/>
      <c r="H41" s="132"/>
      <c r="I41" s="137"/>
      <c r="J41" s="137"/>
      <c r="K41" s="137"/>
      <c r="L41" s="138"/>
      <c r="M41" s="132"/>
      <c r="N41" s="137"/>
      <c r="O41" s="137"/>
      <c r="P41" s="137"/>
      <c r="Q41" s="138"/>
      <c r="R41" s="132"/>
      <c r="S41" s="137"/>
      <c r="T41" s="137"/>
      <c r="U41" s="137"/>
      <c r="V41" s="138"/>
      <c r="W41" s="132"/>
      <c r="X41" s="137"/>
      <c r="Y41" s="137"/>
      <c r="Z41" s="137"/>
      <c r="AA41" s="138"/>
      <c r="AB41" s="132"/>
      <c r="AC41" s="137"/>
      <c r="AD41" s="137"/>
      <c r="AE41" s="137"/>
      <c r="AF41" s="138"/>
    </row>
    <row r="42" spans="1:32" ht="15.75">
      <c r="A42" s="130" t="s">
        <v>204</v>
      </c>
      <c r="B42" s="131" t="s">
        <v>138</v>
      </c>
      <c r="C42" s="132">
        <v>6.2614</v>
      </c>
      <c r="D42" s="133"/>
      <c r="E42" s="133"/>
      <c r="F42" s="133">
        <v>2.4074</v>
      </c>
      <c r="G42" s="134">
        <v>3.854</v>
      </c>
      <c r="H42" s="132">
        <f>C42/2</f>
        <v>3.1307</v>
      </c>
      <c r="I42" s="133"/>
      <c r="J42" s="133"/>
      <c r="K42" s="133">
        <f>F42/2</f>
        <v>1.2037</v>
      </c>
      <c r="L42" s="134">
        <f>G42/2</f>
        <v>1.927</v>
      </c>
      <c r="M42" s="132">
        <v>3.1307</v>
      </c>
      <c r="N42" s="133"/>
      <c r="O42" s="133"/>
      <c r="P42" s="133">
        <v>1.2037</v>
      </c>
      <c r="Q42" s="134">
        <v>1.927</v>
      </c>
      <c r="R42" s="132">
        <v>3.68</v>
      </c>
      <c r="S42" s="133"/>
      <c r="T42" s="133"/>
      <c r="U42" s="133">
        <v>2.034</v>
      </c>
      <c r="V42" s="134">
        <v>1.646</v>
      </c>
      <c r="W42" s="132">
        <v>1.962</v>
      </c>
      <c r="X42" s="133"/>
      <c r="Y42" s="133"/>
      <c r="Z42" s="133">
        <v>1.084</v>
      </c>
      <c r="AA42" s="134">
        <v>0.878</v>
      </c>
      <c r="AB42" s="132">
        <f>R42-W42</f>
        <v>1.7180000000000002</v>
      </c>
      <c r="AC42" s="133"/>
      <c r="AD42" s="133"/>
      <c r="AE42" s="133">
        <f>U42-Z42</f>
        <v>0.9499999999999997</v>
      </c>
      <c r="AF42" s="134">
        <f>V42-AA42</f>
        <v>0.7679999999999999</v>
      </c>
    </row>
    <row r="43" spans="1:32" ht="15.75">
      <c r="A43" s="135"/>
      <c r="B43" s="136" t="s">
        <v>205</v>
      </c>
      <c r="C43" s="141">
        <v>0.1601</v>
      </c>
      <c r="D43" s="142"/>
      <c r="E43" s="142"/>
      <c r="F43" s="142">
        <v>0.0617000000000001</v>
      </c>
      <c r="G43" s="143">
        <v>0.1049</v>
      </c>
      <c r="H43" s="141">
        <v>0.1601</v>
      </c>
      <c r="I43" s="142"/>
      <c r="J43" s="142"/>
      <c r="K43" s="142">
        <v>0.0617000000000001</v>
      </c>
      <c r="L43" s="143">
        <v>0.1049</v>
      </c>
      <c r="M43" s="141">
        <v>0.1601</v>
      </c>
      <c r="N43" s="142"/>
      <c r="O43" s="142"/>
      <c r="P43" s="142">
        <v>0.0617000000000001</v>
      </c>
      <c r="Q43" s="143">
        <v>0.1049</v>
      </c>
      <c r="R43" s="141">
        <v>0.11165</v>
      </c>
      <c r="S43" s="142"/>
      <c r="T43" s="142"/>
      <c r="U43" s="142">
        <v>0.0617000000000001</v>
      </c>
      <c r="V43" s="143">
        <v>0.1049</v>
      </c>
      <c r="W43" s="141">
        <v>0.1117</v>
      </c>
      <c r="X43" s="142"/>
      <c r="Y43" s="142"/>
      <c r="Z43" s="142">
        <v>0.0617000000000001</v>
      </c>
      <c r="AA43" s="143">
        <v>0.1049</v>
      </c>
      <c r="AB43" s="141">
        <v>0.1117</v>
      </c>
      <c r="AC43" s="142"/>
      <c r="AD43" s="142"/>
      <c r="AE43" s="142">
        <v>0.0617000000000001</v>
      </c>
      <c r="AF43" s="143">
        <v>0.1049</v>
      </c>
    </row>
    <row r="44" spans="1:32" ht="38.25">
      <c r="A44" s="130" t="s">
        <v>206</v>
      </c>
      <c r="B44" s="144" t="s">
        <v>207</v>
      </c>
      <c r="C44" s="132">
        <v>0</v>
      </c>
      <c r="D44" s="133"/>
      <c r="E44" s="133"/>
      <c r="F44" s="133"/>
      <c r="G44" s="134"/>
      <c r="H44" s="132"/>
      <c r="I44" s="133"/>
      <c r="J44" s="133"/>
      <c r="K44" s="133"/>
      <c r="L44" s="134"/>
      <c r="M44" s="132"/>
      <c r="N44" s="133"/>
      <c r="O44" s="133"/>
      <c r="P44" s="133"/>
      <c r="Q44" s="134"/>
      <c r="R44" s="132">
        <v>0</v>
      </c>
      <c r="S44" s="133"/>
      <c r="T44" s="133"/>
      <c r="U44" s="133"/>
      <c r="V44" s="134"/>
      <c r="W44" s="132"/>
      <c r="X44" s="133"/>
      <c r="Y44" s="133"/>
      <c r="Z44" s="133"/>
      <c r="AA44" s="134"/>
      <c r="AB44" s="132"/>
      <c r="AC44" s="133"/>
      <c r="AD44" s="133"/>
      <c r="AE44" s="133"/>
      <c r="AF44" s="134"/>
    </row>
    <row r="45" spans="1:32" ht="15.75">
      <c r="A45" s="130" t="s">
        <v>208</v>
      </c>
      <c r="B45" s="131" t="s">
        <v>209</v>
      </c>
      <c r="C45" s="132">
        <v>32.848</v>
      </c>
      <c r="D45" s="133"/>
      <c r="E45" s="133"/>
      <c r="F45" s="133"/>
      <c r="G45" s="134">
        <v>32.848</v>
      </c>
      <c r="H45" s="132">
        <f>C45/2</f>
        <v>16.424</v>
      </c>
      <c r="I45" s="133"/>
      <c r="J45" s="133"/>
      <c r="K45" s="133"/>
      <c r="L45" s="134">
        <f>G45/2</f>
        <v>16.424</v>
      </c>
      <c r="M45" s="132">
        <v>16.424</v>
      </c>
      <c r="N45" s="133"/>
      <c r="O45" s="133"/>
      <c r="P45" s="133"/>
      <c r="Q45" s="134">
        <v>16.424</v>
      </c>
      <c r="R45" s="132">
        <v>29.28</v>
      </c>
      <c r="S45" s="133"/>
      <c r="T45" s="133"/>
      <c r="U45" s="133">
        <v>15.227</v>
      </c>
      <c r="V45" s="134">
        <v>14.053</v>
      </c>
      <c r="W45" s="132">
        <v>15.604</v>
      </c>
      <c r="X45" s="133"/>
      <c r="Y45" s="133"/>
      <c r="Z45" s="133">
        <v>8.112</v>
      </c>
      <c r="AA45" s="134">
        <v>7.492</v>
      </c>
      <c r="AB45" s="132">
        <f>R45-W45</f>
        <v>13.676000000000002</v>
      </c>
      <c r="AC45" s="133"/>
      <c r="AD45" s="133"/>
      <c r="AE45" s="133">
        <f>U45-Z45</f>
        <v>7.115</v>
      </c>
      <c r="AF45" s="134">
        <f>V45-AA45</f>
        <v>6.561000000000001</v>
      </c>
    </row>
    <row r="46" spans="1:32" ht="25.5">
      <c r="A46" s="135" t="s">
        <v>139</v>
      </c>
      <c r="B46" s="136" t="s">
        <v>210</v>
      </c>
      <c r="C46" s="145"/>
      <c r="D46" s="137"/>
      <c r="E46" s="137"/>
      <c r="F46" s="137"/>
      <c r="G46" s="138">
        <v>20.672</v>
      </c>
      <c r="H46" s="145"/>
      <c r="I46" s="137"/>
      <c r="J46" s="137"/>
      <c r="K46" s="137"/>
      <c r="L46" s="138">
        <f>G46/2</f>
        <v>10.336</v>
      </c>
      <c r="M46" s="145"/>
      <c r="N46" s="137"/>
      <c r="O46" s="137"/>
      <c r="P46" s="137"/>
      <c r="Q46" s="138">
        <v>10.336</v>
      </c>
      <c r="R46" s="145"/>
      <c r="S46" s="137"/>
      <c r="T46" s="137"/>
      <c r="U46" s="137">
        <v>4.144</v>
      </c>
      <c r="V46" s="138">
        <v>14.053</v>
      </c>
      <c r="W46" s="145"/>
      <c r="X46" s="137"/>
      <c r="Y46" s="137"/>
      <c r="Z46" s="137">
        <v>1.992</v>
      </c>
      <c r="AA46" s="138">
        <v>7.492</v>
      </c>
      <c r="AB46" s="145"/>
      <c r="AC46" s="137"/>
      <c r="AD46" s="137"/>
      <c r="AE46" s="137">
        <f>U46-Z46</f>
        <v>2.152</v>
      </c>
      <c r="AF46" s="138">
        <f>V46-AA46</f>
        <v>6.561000000000001</v>
      </c>
    </row>
    <row r="47" spans="1:32" ht="15.75">
      <c r="A47" s="135"/>
      <c r="B47" s="136" t="s">
        <v>211</v>
      </c>
      <c r="C47" s="145"/>
      <c r="D47" s="137"/>
      <c r="E47" s="137"/>
      <c r="F47" s="137"/>
      <c r="G47" s="138"/>
      <c r="H47" s="145"/>
      <c r="I47" s="137"/>
      <c r="J47" s="137"/>
      <c r="K47" s="137"/>
      <c r="L47" s="138"/>
      <c r="M47" s="145"/>
      <c r="N47" s="137"/>
      <c r="O47" s="137"/>
      <c r="P47" s="137"/>
      <c r="Q47" s="138"/>
      <c r="R47" s="145"/>
      <c r="S47" s="137"/>
      <c r="T47" s="137"/>
      <c r="U47" s="137"/>
      <c r="V47" s="138"/>
      <c r="W47" s="145"/>
      <c r="X47" s="137"/>
      <c r="Y47" s="137"/>
      <c r="Z47" s="137"/>
      <c r="AA47" s="138"/>
      <c r="AB47" s="145"/>
      <c r="AC47" s="137"/>
      <c r="AD47" s="137"/>
      <c r="AE47" s="137"/>
      <c r="AF47" s="138"/>
    </row>
    <row r="48" spans="1:32" ht="25.5">
      <c r="A48" s="135"/>
      <c r="B48" s="136" t="s">
        <v>212</v>
      </c>
      <c r="C48" s="145"/>
      <c r="D48" s="137"/>
      <c r="E48" s="137"/>
      <c r="F48" s="137"/>
      <c r="G48" s="138"/>
      <c r="H48" s="145"/>
      <c r="I48" s="137"/>
      <c r="J48" s="137"/>
      <c r="K48" s="137"/>
      <c r="L48" s="138"/>
      <c r="M48" s="145"/>
      <c r="N48" s="137"/>
      <c r="O48" s="137"/>
      <c r="P48" s="137"/>
      <c r="Q48" s="138"/>
      <c r="R48" s="145"/>
      <c r="S48" s="137"/>
      <c r="T48" s="137"/>
      <c r="U48" s="137"/>
      <c r="V48" s="138"/>
      <c r="W48" s="145"/>
      <c r="X48" s="137"/>
      <c r="Y48" s="137"/>
      <c r="Z48" s="137"/>
      <c r="AA48" s="138"/>
      <c r="AB48" s="145"/>
      <c r="AC48" s="137"/>
      <c r="AD48" s="137"/>
      <c r="AE48" s="137"/>
      <c r="AF48" s="138"/>
    </row>
    <row r="49" spans="1:32" ht="15.75">
      <c r="A49" s="135"/>
      <c r="B49" s="136" t="s">
        <v>213</v>
      </c>
      <c r="C49" s="145"/>
      <c r="D49" s="137"/>
      <c r="E49" s="137"/>
      <c r="F49" s="137"/>
      <c r="G49" s="138"/>
      <c r="H49" s="145"/>
      <c r="I49" s="137"/>
      <c r="J49" s="137"/>
      <c r="K49" s="137"/>
      <c r="L49" s="138"/>
      <c r="M49" s="145"/>
      <c r="N49" s="137"/>
      <c r="O49" s="137"/>
      <c r="P49" s="137"/>
      <c r="Q49" s="138"/>
      <c r="R49" s="145"/>
      <c r="S49" s="137"/>
      <c r="T49" s="137"/>
      <c r="U49" s="137"/>
      <c r="V49" s="138"/>
      <c r="W49" s="145"/>
      <c r="X49" s="137"/>
      <c r="Y49" s="137"/>
      <c r="Z49" s="137"/>
      <c r="AA49" s="138"/>
      <c r="AB49" s="145"/>
      <c r="AC49" s="137"/>
      <c r="AD49" s="137"/>
      <c r="AE49" s="137"/>
      <c r="AF49" s="138"/>
    </row>
    <row r="50" spans="1:32" ht="15.75">
      <c r="A50" s="135" t="s">
        <v>140</v>
      </c>
      <c r="B50" s="146" t="s">
        <v>141</v>
      </c>
      <c r="C50" s="145"/>
      <c r="D50" s="137"/>
      <c r="E50" s="137"/>
      <c r="F50" s="137"/>
      <c r="G50" s="138"/>
      <c r="H50" s="145"/>
      <c r="I50" s="137"/>
      <c r="J50" s="137"/>
      <c r="K50" s="137"/>
      <c r="L50" s="138"/>
      <c r="M50" s="145"/>
      <c r="N50" s="137"/>
      <c r="O50" s="137"/>
      <c r="P50" s="137"/>
      <c r="Q50" s="138"/>
      <c r="R50" s="145"/>
      <c r="S50" s="137"/>
      <c r="T50" s="137"/>
      <c r="U50" s="137"/>
      <c r="V50" s="138"/>
      <c r="W50" s="145"/>
      <c r="X50" s="137"/>
      <c r="Y50" s="137"/>
      <c r="Z50" s="137"/>
      <c r="AA50" s="138"/>
      <c r="AB50" s="145"/>
      <c r="AC50" s="137"/>
      <c r="AD50" s="137"/>
      <c r="AE50" s="137"/>
      <c r="AF50" s="138"/>
    </row>
    <row r="51" spans="1:32" ht="26.25" thickBot="1">
      <c r="A51" s="147" t="s">
        <v>142</v>
      </c>
      <c r="B51" s="148" t="s">
        <v>214</v>
      </c>
      <c r="C51" s="149"/>
      <c r="D51" s="150"/>
      <c r="E51" s="150"/>
      <c r="F51" s="150"/>
      <c r="G51" s="151">
        <v>12.176</v>
      </c>
      <c r="H51" s="149"/>
      <c r="I51" s="150"/>
      <c r="J51" s="150"/>
      <c r="K51" s="150"/>
      <c r="L51" s="151">
        <f>G51/2</f>
        <v>6.088</v>
      </c>
      <c r="M51" s="149"/>
      <c r="N51" s="150"/>
      <c r="O51" s="150"/>
      <c r="P51" s="150"/>
      <c r="Q51" s="151">
        <v>6.088</v>
      </c>
      <c r="R51" s="149"/>
      <c r="S51" s="150"/>
      <c r="T51" s="150"/>
      <c r="U51" s="150">
        <v>11.083</v>
      </c>
      <c r="V51" s="151"/>
      <c r="W51" s="149"/>
      <c r="X51" s="150"/>
      <c r="Y51" s="150"/>
      <c r="Z51" s="150">
        <v>6.12</v>
      </c>
      <c r="AA51" s="151">
        <f>V51/2</f>
        <v>0</v>
      </c>
      <c r="AB51" s="149"/>
      <c r="AC51" s="150"/>
      <c r="AD51" s="150"/>
      <c r="AE51" s="150">
        <f>U51-Z51</f>
        <v>4.963</v>
      </c>
      <c r="AF51" s="151">
        <f>V51-AA51</f>
        <v>0</v>
      </c>
    </row>
    <row r="52" spans="1:32" ht="15.75">
      <c r="A52" s="69"/>
      <c r="B52" s="73"/>
      <c r="C52" s="74"/>
      <c r="D52" s="75"/>
      <c r="E52" s="75"/>
      <c r="F52" s="75"/>
      <c r="G52" s="75"/>
      <c r="H52" s="74"/>
      <c r="I52" s="75"/>
      <c r="J52" s="75"/>
      <c r="K52" s="75"/>
      <c r="L52" s="75"/>
      <c r="M52" s="74"/>
      <c r="N52" s="69"/>
      <c r="O52" s="69"/>
      <c r="P52" s="69"/>
      <c r="Q52" s="69"/>
      <c r="R52" s="74"/>
      <c r="S52" s="75"/>
      <c r="T52" s="75"/>
      <c r="U52" s="75"/>
      <c r="V52" s="75"/>
      <c r="W52" s="74"/>
      <c r="X52" s="75"/>
      <c r="Y52" s="75"/>
      <c r="Z52" s="75"/>
      <c r="AA52" s="75"/>
      <c r="AB52" s="74"/>
      <c r="AC52" s="69"/>
      <c r="AD52" s="69"/>
      <c r="AE52" s="69"/>
      <c r="AF52" s="69"/>
    </row>
    <row r="53" spans="1:32" ht="15.75">
      <c r="A53" s="180" t="s">
        <v>299</v>
      </c>
      <c r="B53" s="243"/>
      <c r="C53" s="243"/>
      <c r="D53" s="243"/>
      <c r="E53" s="243"/>
      <c r="F53" s="243"/>
      <c r="G53" s="243"/>
      <c r="H53" s="243"/>
      <c r="I53" s="243"/>
      <c r="J53" s="243"/>
      <c r="K53" s="243"/>
      <c r="L53" s="70"/>
      <c r="M53" s="70"/>
      <c r="N53" s="70"/>
      <c r="O53" s="70"/>
      <c r="P53" s="70"/>
      <c r="Q53" s="70"/>
      <c r="R53" s="69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</row>
    <row r="54" spans="1:32" ht="15.75">
      <c r="A54" s="69"/>
      <c r="B54" s="70"/>
      <c r="C54" s="69"/>
      <c r="D54" s="69"/>
      <c r="E54" s="69"/>
      <c r="F54" s="69"/>
      <c r="G54" s="69"/>
      <c r="H54" s="69"/>
      <c r="I54" s="69"/>
      <c r="J54" s="69"/>
      <c r="K54" s="69"/>
      <c r="L54" s="71"/>
      <c r="M54" s="69"/>
      <c r="N54" s="69"/>
      <c r="O54" s="69"/>
      <c r="P54" s="69"/>
      <c r="Q54"/>
      <c r="R54" s="69"/>
      <c r="S54" s="69"/>
      <c r="T54" s="69"/>
      <c r="U54" s="69"/>
      <c r="V54" s="69"/>
      <c r="W54" s="69"/>
      <c r="X54" s="69"/>
      <c r="Y54" s="69"/>
      <c r="Z54" s="69"/>
      <c r="AA54" s="71"/>
      <c r="AB54" s="69"/>
      <c r="AC54" s="69"/>
      <c r="AD54" s="69"/>
      <c r="AE54" s="69"/>
      <c r="AF54"/>
    </row>
    <row r="55" spans="19:32" ht="15.75">
      <c r="S55" s="69"/>
      <c r="T55" s="69"/>
      <c r="U55" s="69"/>
      <c r="V55" s="69"/>
      <c r="W55" s="71"/>
      <c r="X55" s="69"/>
      <c r="Y55" s="69"/>
      <c r="Z55" s="69"/>
      <c r="AA55" s="69"/>
      <c r="AB55" s="69"/>
      <c r="AC55" s="69"/>
      <c r="AD55" s="69"/>
      <c r="AE55" s="69"/>
      <c r="AF55" s="69"/>
    </row>
    <row r="56" spans="19:32" ht="15.75">
      <c r="S56" s="69"/>
      <c r="T56" s="69"/>
      <c r="U56" s="69"/>
      <c r="V56" s="69"/>
      <c r="W56" s="71"/>
      <c r="X56" s="69"/>
      <c r="Y56" s="69"/>
      <c r="Z56" s="69"/>
      <c r="AA56" s="69"/>
      <c r="AB56" s="69"/>
      <c r="AC56" s="69"/>
      <c r="AD56" s="69"/>
      <c r="AE56" s="69"/>
      <c r="AF56" s="69"/>
    </row>
  </sheetData>
  <sheetProtection/>
  <mergeCells count="18">
    <mergeCell ref="R7:V7"/>
    <mergeCell ref="W7:AA7"/>
    <mergeCell ref="AB7:AF7"/>
    <mergeCell ref="M7:Q7"/>
    <mergeCell ref="A2:L2"/>
    <mergeCell ref="A3:L3"/>
    <mergeCell ref="A7:A8"/>
    <mergeCell ref="B7:B8"/>
    <mergeCell ref="C7:G7"/>
    <mergeCell ref="H7:L7"/>
    <mergeCell ref="W30:AA30"/>
    <mergeCell ref="AB30:AF30"/>
    <mergeCell ref="A30:A31"/>
    <mergeCell ref="B30:B31"/>
    <mergeCell ref="C30:G30"/>
    <mergeCell ref="H30:L30"/>
    <mergeCell ref="M30:Q30"/>
    <mergeCell ref="R30:V30"/>
  </mergeCells>
  <printOptions/>
  <pageMargins left="0.16" right="0.17" top="0.22" bottom="0.16" header="0.17" footer="0.16"/>
  <pageSetup fitToHeight="1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1"/>
  <sheetViews>
    <sheetView zoomScalePageLayoutView="0" workbookViewId="0" topLeftCell="F31">
      <selection activeCell="AB42" sqref="AB42"/>
    </sheetView>
  </sheetViews>
  <sheetFormatPr defaultColWidth="9.00390625" defaultRowHeight="12.75"/>
  <cols>
    <col min="1" max="1" width="4.75390625" style="68" bestFit="1" customWidth="1"/>
    <col min="2" max="2" width="29.75390625" style="68" customWidth="1"/>
    <col min="3" max="3" width="6.75390625" style="68" customWidth="1"/>
    <col min="4" max="4" width="4.375" style="68" customWidth="1"/>
    <col min="5" max="5" width="4.875" style="68" customWidth="1"/>
    <col min="6" max="6" width="6.625" style="68" customWidth="1"/>
    <col min="7" max="7" width="8.25390625" style="68" customWidth="1"/>
    <col min="8" max="8" width="6.875" style="68" customWidth="1"/>
    <col min="9" max="9" width="4.375" style="68" customWidth="1"/>
    <col min="10" max="10" width="5.25390625" style="68" customWidth="1"/>
    <col min="11" max="11" width="7.125" style="68" customWidth="1"/>
    <col min="12" max="12" width="6.625" style="68" customWidth="1"/>
    <col min="13" max="13" width="7.375" style="68" customWidth="1"/>
    <col min="14" max="14" width="5.00390625" style="68" customWidth="1"/>
    <col min="15" max="15" width="5.125" style="68" customWidth="1"/>
    <col min="16" max="16" width="6.875" style="68" customWidth="1"/>
    <col min="17" max="17" width="7.125" style="68" customWidth="1"/>
    <col min="18" max="18" width="7.375" style="68" customWidth="1"/>
    <col min="19" max="19" width="4.875" style="68" customWidth="1"/>
    <col min="20" max="20" width="5.625" style="68" customWidth="1"/>
    <col min="21" max="21" width="7.25390625" style="68" customWidth="1"/>
    <col min="22" max="22" width="7.625" style="68" customWidth="1"/>
    <col min="23" max="23" width="7.875" style="68" customWidth="1"/>
    <col min="24" max="24" width="5.25390625" style="68" customWidth="1"/>
    <col min="25" max="25" width="6.25390625" style="68" customWidth="1"/>
    <col min="26" max="26" width="6.375" style="68" customWidth="1"/>
    <col min="27" max="27" width="7.00390625" style="68" customWidth="1"/>
    <col min="28" max="28" width="7.125" style="68" customWidth="1"/>
    <col min="29" max="29" width="5.125" style="68" customWidth="1"/>
    <col min="30" max="30" width="6.00390625" style="68" customWidth="1"/>
    <col min="31" max="31" width="7.25390625" style="68" customWidth="1"/>
    <col min="32" max="32" width="7.00390625" style="68" customWidth="1"/>
    <col min="33" max="16384" width="9.125" style="68" customWidth="1"/>
  </cols>
  <sheetData>
    <row r="1" spans="1:33" ht="15.75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6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6"/>
      <c r="AB1" s="115"/>
      <c r="AC1" s="115"/>
      <c r="AD1" s="115"/>
      <c r="AE1" s="115"/>
      <c r="AF1" s="116" t="s">
        <v>215</v>
      </c>
      <c r="AG1" s="115"/>
    </row>
    <row r="2" spans="1:33" ht="15.75">
      <c r="A2" s="380" t="s">
        <v>216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</row>
    <row r="3" spans="1:33" ht="15.75">
      <c r="A3" s="380" t="s">
        <v>394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</row>
    <row r="4" spans="1:33" ht="15.75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52"/>
      <c r="L4" s="115"/>
      <c r="M4" s="115"/>
      <c r="N4" s="115"/>
      <c r="O4" s="115"/>
      <c r="P4" s="152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</row>
    <row r="5" spans="1:33" ht="12.75" customHeight="1">
      <c r="A5" s="117"/>
      <c r="B5" s="118"/>
      <c r="C5" s="119"/>
      <c r="D5" s="117"/>
      <c r="E5" s="117"/>
      <c r="F5" s="117"/>
      <c r="G5" s="117"/>
      <c r="H5" s="117"/>
      <c r="I5" s="117"/>
      <c r="J5" s="117"/>
      <c r="K5" s="120"/>
      <c r="L5" s="120"/>
      <c r="M5" s="117"/>
      <c r="N5" s="120"/>
      <c r="O5" s="117"/>
      <c r="P5" s="117"/>
      <c r="Q5" s="140"/>
      <c r="R5" s="119"/>
      <c r="S5" s="117"/>
      <c r="T5" s="117"/>
      <c r="U5" s="117"/>
      <c r="V5" s="117"/>
      <c r="W5" s="117"/>
      <c r="X5" s="117"/>
      <c r="Y5" s="117"/>
      <c r="Z5" s="120"/>
      <c r="AA5" s="120"/>
      <c r="AB5" s="117"/>
      <c r="AC5" s="120"/>
      <c r="AD5" s="117"/>
      <c r="AE5" s="117"/>
      <c r="AF5" s="117"/>
      <c r="AG5" s="117"/>
    </row>
    <row r="6" spans="1:33" ht="17.25" customHeight="1" thickBot="1">
      <c r="A6" s="117"/>
      <c r="B6" s="121"/>
      <c r="C6" s="119"/>
      <c r="D6" s="117"/>
      <c r="E6" s="117"/>
      <c r="F6" s="117"/>
      <c r="G6" s="117"/>
      <c r="H6" s="119"/>
      <c r="I6" s="117"/>
      <c r="J6" s="117"/>
      <c r="K6" s="117"/>
      <c r="L6" s="117"/>
      <c r="M6" s="117"/>
      <c r="N6" s="117"/>
      <c r="O6" s="117"/>
      <c r="P6" s="117"/>
      <c r="Q6" s="117"/>
      <c r="R6" s="119"/>
      <c r="S6" s="117"/>
      <c r="T6" s="117"/>
      <c r="U6" s="117"/>
      <c r="V6" s="117"/>
      <c r="W6" s="119"/>
      <c r="X6" s="117"/>
      <c r="Y6" s="117"/>
      <c r="Z6" s="117"/>
      <c r="AA6" s="117"/>
      <c r="AB6" s="117"/>
      <c r="AC6" s="117"/>
      <c r="AD6" s="117"/>
      <c r="AE6" s="117"/>
      <c r="AF6" s="117"/>
      <c r="AG6" s="117"/>
    </row>
    <row r="7" spans="1:33" ht="12.75" customHeight="1">
      <c r="A7" s="376" t="s">
        <v>121</v>
      </c>
      <c r="B7" s="378" t="s">
        <v>122</v>
      </c>
      <c r="C7" s="373" t="s">
        <v>360</v>
      </c>
      <c r="D7" s="374"/>
      <c r="E7" s="374"/>
      <c r="F7" s="374"/>
      <c r="G7" s="375"/>
      <c r="H7" s="373" t="s">
        <v>358</v>
      </c>
      <c r="I7" s="374"/>
      <c r="J7" s="374"/>
      <c r="K7" s="374"/>
      <c r="L7" s="375"/>
      <c r="M7" s="373" t="s">
        <v>359</v>
      </c>
      <c r="N7" s="374"/>
      <c r="O7" s="374"/>
      <c r="P7" s="374"/>
      <c r="Q7" s="375"/>
      <c r="R7" s="373" t="s">
        <v>405</v>
      </c>
      <c r="S7" s="374"/>
      <c r="T7" s="374"/>
      <c r="U7" s="374"/>
      <c r="V7" s="375"/>
      <c r="W7" s="373" t="s">
        <v>400</v>
      </c>
      <c r="X7" s="374"/>
      <c r="Y7" s="374"/>
      <c r="Z7" s="374"/>
      <c r="AA7" s="375"/>
      <c r="AB7" s="373" t="s">
        <v>401</v>
      </c>
      <c r="AC7" s="374"/>
      <c r="AD7" s="374"/>
      <c r="AE7" s="374"/>
      <c r="AF7" s="375"/>
      <c r="AG7" s="117"/>
    </row>
    <row r="8" spans="1:33" ht="25.5" customHeight="1" thickBot="1">
      <c r="A8" s="377"/>
      <c r="B8" s="379"/>
      <c r="C8" s="122" t="s">
        <v>123</v>
      </c>
      <c r="D8" s="123" t="s">
        <v>124</v>
      </c>
      <c r="E8" s="123" t="s">
        <v>125</v>
      </c>
      <c r="F8" s="123" t="s">
        <v>126</v>
      </c>
      <c r="G8" s="124" t="s">
        <v>127</v>
      </c>
      <c r="H8" s="122" t="s">
        <v>123</v>
      </c>
      <c r="I8" s="123" t="s">
        <v>124</v>
      </c>
      <c r="J8" s="123" t="s">
        <v>125</v>
      </c>
      <c r="K8" s="123" t="s">
        <v>126</v>
      </c>
      <c r="L8" s="124" t="s">
        <v>127</v>
      </c>
      <c r="M8" s="122" t="s">
        <v>123</v>
      </c>
      <c r="N8" s="123" t="s">
        <v>124</v>
      </c>
      <c r="O8" s="123" t="s">
        <v>125</v>
      </c>
      <c r="P8" s="123" t="s">
        <v>126</v>
      </c>
      <c r="Q8" s="124" t="s">
        <v>127</v>
      </c>
      <c r="R8" s="122" t="s">
        <v>123</v>
      </c>
      <c r="S8" s="123" t="s">
        <v>124</v>
      </c>
      <c r="T8" s="123" t="s">
        <v>125</v>
      </c>
      <c r="U8" s="123" t="s">
        <v>126</v>
      </c>
      <c r="V8" s="124" t="s">
        <v>127</v>
      </c>
      <c r="W8" s="122" t="s">
        <v>123</v>
      </c>
      <c r="X8" s="123" t="s">
        <v>124</v>
      </c>
      <c r="Y8" s="123" t="s">
        <v>125</v>
      </c>
      <c r="Z8" s="123" t="s">
        <v>126</v>
      </c>
      <c r="AA8" s="124" t="s">
        <v>127</v>
      </c>
      <c r="AB8" s="122" t="s">
        <v>123</v>
      </c>
      <c r="AC8" s="123" t="s">
        <v>124</v>
      </c>
      <c r="AD8" s="123" t="s">
        <v>125</v>
      </c>
      <c r="AE8" s="123" t="s">
        <v>126</v>
      </c>
      <c r="AF8" s="124" t="s">
        <v>127</v>
      </c>
      <c r="AG8" s="117"/>
    </row>
    <row r="9" spans="1:33" ht="12.75" customHeight="1" thickBot="1">
      <c r="A9" s="125">
        <v>1</v>
      </c>
      <c r="B9" s="126">
        <v>2</v>
      </c>
      <c r="C9" s="153">
        <v>3</v>
      </c>
      <c r="D9" s="154">
        <v>4</v>
      </c>
      <c r="E9" s="155">
        <v>5</v>
      </c>
      <c r="F9" s="154">
        <v>6</v>
      </c>
      <c r="G9" s="156">
        <v>7</v>
      </c>
      <c r="H9" s="127">
        <v>8</v>
      </c>
      <c r="I9" s="128">
        <v>9</v>
      </c>
      <c r="J9" s="129">
        <v>10</v>
      </c>
      <c r="K9" s="128">
        <v>11</v>
      </c>
      <c r="L9" s="126">
        <v>12</v>
      </c>
      <c r="M9" s="127">
        <v>13</v>
      </c>
      <c r="N9" s="128">
        <v>14</v>
      </c>
      <c r="O9" s="129">
        <v>15</v>
      </c>
      <c r="P9" s="128">
        <v>16</v>
      </c>
      <c r="Q9" s="126">
        <v>17</v>
      </c>
      <c r="R9" s="127">
        <v>18</v>
      </c>
      <c r="S9" s="128">
        <v>19</v>
      </c>
      <c r="T9" s="129">
        <v>20</v>
      </c>
      <c r="U9" s="128">
        <v>21</v>
      </c>
      <c r="V9" s="126">
        <v>22</v>
      </c>
      <c r="W9" s="127">
        <v>23</v>
      </c>
      <c r="X9" s="128">
        <v>24</v>
      </c>
      <c r="Y9" s="129">
        <v>25</v>
      </c>
      <c r="Z9" s="128">
        <v>26</v>
      </c>
      <c r="AA9" s="126">
        <v>27</v>
      </c>
      <c r="AB9" s="153">
        <v>28</v>
      </c>
      <c r="AC9" s="154">
        <v>29</v>
      </c>
      <c r="AD9" s="155">
        <v>30</v>
      </c>
      <c r="AE9" s="154">
        <v>31</v>
      </c>
      <c r="AF9" s="156">
        <v>32</v>
      </c>
      <c r="AG9" s="117"/>
    </row>
    <row r="10" spans="1:33" ht="24.75" thickBot="1">
      <c r="A10" s="130" t="s">
        <v>128</v>
      </c>
      <c r="B10" s="157" t="s">
        <v>217</v>
      </c>
      <c r="C10" s="158">
        <v>3.407</v>
      </c>
      <c r="D10" s="159"/>
      <c r="E10" s="159"/>
      <c r="F10" s="158">
        <v>3.407</v>
      </c>
      <c r="G10" s="160"/>
      <c r="H10" s="158">
        <v>3.41</v>
      </c>
      <c r="I10" s="159"/>
      <c r="J10" s="159"/>
      <c r="K10" s="159">
        <v>3.41</v>
      </c>
      <c r="L10" s="160"/>
      <c r="M10" s="158">
        <v>3.404</v>
      </c>
      <c r="N10" s="159"/>
      <c r="O10" s="159"/>
      <c r="P10" s="158">
        <v>3.404</v>
      </c>
      <c r="Q10" s="160"/>
      <c r="R10" s="158">
        <f>'табл.1,4'!R10/7.204</f>
        <v>4.414769572459744</v>
      </c>
      <c r="S10" s="159"/>
      <c r="T10" s="159"/>
      <c r="U10" s="158">
        <f>'табл.1,4'!U10/7.204</f>
        <v>4.414769572459744</v>
      </c>
      <c r="V10" s="160"/>
      <c r="W10" s="158">
        <f>'табл.1,4'!W10/7.204*2</f>
        <v>4.876735147140478</v>
      </c>
      <c r="X10" s="159"/>
      <c r="Y10" s="159"/>
      <c r="Z10" s="159">
        <f>'табл.1,4'!Z10/7.204*2</f>
        <v>4.876735147140478</v>
      </c>
      <c r="AA10" s="160"/>
      <c r="AB10" s="158">
        <f>'табл.1,4'!AB10/7.204*2</f>
        <v>3.9528039977790117</v>
      </c>
      <c r="AC10" s="159"/>
      <c r="AD10" s="159"/>
      <c r="AE10" s="158">
        <f>'табл.1,4'!AE10/7.204*2</f>
        <v>3.9528039977790117</v>
      </c>
      <c r="AF10" s="160"/>
      <c r="AG10" s="117"/>
    </row>
    <row r="11" spans="1:33" ht="12.75" customHeight="1" thickBot="1">
      <c r="A11" s="135" t="s">
        <v>130</v>
      </c>
      <c r="B11" s="161" t="s">
        <v>218</v>
      </c>
      <c r="C11" s="158">
        <v>3.407</v>
      </c>
      <c r="D11" s="163"/>
      <c r="E11" s="163"/>
      <c r="F11" s="158">
        <v>3.407</v>
      </c>
      <c r="G11" s="164"/>
      <c r="H11" s="158">
        <v>3.41</v>
      </c>
      <c r="I11" s="163"/>
      <c r="J11" s="163"/>
      <c r="K11" s="159">
        <v>3.41</v>
      </c>
      <c r="L11" s="164"/>
      <c r="M11" s="158">
        <v>3.404</v>
      </c>
      <c r="N11" s="159"/>
      <c r="O11" s="159"/>
      <c r="P11" s="158">
        <v>3.404</v>
      </c>
      <c r="Q11" s="164"/>
      <c r="R11" s="158">
        <f>'табл.1,4'!R11/7.204</f>
        <v>4.414769572459744</v>
      </c>
      <c r="S11" s="163"/>
      <c r="T11" s="163"/>
      <c r="U11" s="158">
        <f>'табл.1,4'!U11/7.204</f>
        <v>4.414769572459744</v>
      </c>
      <c r="V11" s="164">
        <f>'табл.1,4'!V11/7.204</f>
        <v>2.2080788450860633</v>
      </c>
      <c r="W11" s="158">
        <f>'табл.1,4'!W11/7.204*2</f>
        <v>4.876735147140478</v>
      </c>
      <c r="X11" s="163"/>
      <c r="Y11" s="163"/>
      <c r="Z11" s="159">
        <f>'табл.1,4'!Z11/7.204*2</f>
        <v>4.876735147140478</v>
      </c>
      <c r="AA11" s="164">
        <f>'табл.1,4'!AA11/7.204*2</f>
        <v>2.095224875069406</v>
      </c>
      <c r="AB11" s="158">
        <f>'табл.1,4'!AB11/7.204*2</f>
        <v>3.9528039977790117</v>
      </c>
      <c r="AC11" s="159"/>
      <c r="AD11" s="159"/>
      <c r="AE11" s="158">
        <f>'табл.1,4'!AE11/7.204*2</f>
        <v>3.9528039977790117</v>
      </c>
      <c r="AF11" s="164">
        <f>'табл.1,4'!AF11/7.204*2</f>
        <v>2.3209328151027204</v>
      </c>
      <c r="AG11" s="117"/>
    </row>
    <row r="12" spans="1:33" ht="12.75" customHeight="1">
      <c r="A12" s="135"/>
      <c r="B12" s="136" t="s">
        <v>132</v>
      </c>
      <c r="C12" s="162"/>
      <c r="D12" s="163"/>
      <c r="E12" s="163"/>
      <c r="F12" s="163"/>
      <c r="G12" s="164"/>
      <c r="H12" s="162"/>
      <c r="I12" s="163"/>
      <c r="J12" s="163"/>
      <c r="K12" s="159"/>
      <c r="L12" s="164"/>
      <c r="M12" s="162"/>
      <c r="N12" s="163"/>
      <c r="O12" s="163"/>
      <c r="P12" s="163"/>
      <c r="Q12" s="164"/>
      <c r="R12" s="162"/>
      <c r="S12" s="163"/>
      <c r="T12" s="163"/>
      <c r="U12" s="163"/>
      <c r="V12" s="164"/>
      <c r="W12" s="162"/>
      <c r="X12" s="163"/>
      <c r="Y12" s="163"/>
      <c r="Z12" s="159"/>
      <c r="AA12" s="164"/>
      <c r="AB12" s="162"/>
      <c r="AC12" s="163"/>
      <c r="AD12" s="163"/>
      <c r="AE12" s="163"/>
      <c r="AF12" s="164"/>
      <c r="AG12" s="117"/>
    </row>
    <row r="13" spans="1:33" ht="12.75" customHeight="1">
      <c r="A13" s="135"/>
      <c r="B13" s="136" t="s">
        <v>124</v>
      </c>
      <c r="C13" s="162"/>
      <c r="D13" s="163"/>
      <c r="E13" s="163"/>
      <c r="F13" s="163"/>
      <c r="G13" s="164"/>
      <c r="H13" s="162"/>
      <c r="I13" s="163"/>
      <c r="J13" s="163"/>
      <c r="K13" s="163"/>
      <c r="L13" s="164"/>
      <c r="M13" s="162"/>
      <c r="N13" s="163"/>
      <c r="O13" s="163"/>
      <c r="P13" s="163"/>
      <c r="Q13" s="164"/>
      <c r="R13" s="162"/>
      <c r="S13" s="163"/>
      <c r="T13" s="163"/>
      <c r="U13" s="163"/>
      <c r="V13" s="164"/>
      <c r="W13" s="162"/>
      <c r="X13" s="163"/>
      <c r="Y13" s="163"/>
      <c r="Z13" s="163"/>
      <c r="AA13" s="164"/>
      <c r="AB13" s="162"/>
      <c r="AC13" s="163"/>
      <c r="AD13" s="163"/>
      <c r="AE13" s="163"/>
      <c r="AF13" s="164"/>
      <c r="AG13" s="117"/>
    </row>
    <row r="14" spans="1:33" ht="12.75" customHeight="1" thickBot="1">
      <c r="A14" s="135"/>
      <c r="B14" s="136" t="s">
        <v>125</v>
      </c>
      <c r="C14" s="162"/>
      <c r="D14" s="163"/>
      <c r="E14" s="163"/>
      <c r="F14" s="163"/>
      <c r="G14" s="164"/>
      <c r="H14" s="162"/>
      <c r="I14" s="163"/>
      <c r="J14" s="163"/>
      <c r="K14" s="163"/>
      <c r="L14" s="164"/>
      <c r="M14" s="162"/>
      <c r="N14" s="163"/>
      <c r="O14" s="163"/>
      <c r="P14" s="163"/>
      <c r="Q14" s="164"/>
      <c r="R14" s="162"/>
      <c r="S14" s="163"/>
      <c r="T14" s="163"/>
      <c r="U14" s="163"/>
      <c r="V14" s="164"/>
      <c r="W14" s="162"/>
      <c r="X14" s="163"/>
      <c r="Y14" s="163"/>
      <c r="Z14" s="163"/>
      <c r="AA14" s="164"/>
      <c r="AB14" s="162"/>
      <c r="AC14" s="163"/>
      <c r="AD14" s="163"/>
      <c r="AE14" s="163"/>
      <c r="AF14" s="164"/>
      <c r="AG14" s="117"/>
    </row>
    <row r="15" spans="1:33" ht="12.75" customHeight="1">
      <c r="A15" s="135"/>
      <c r="B15" s="136" t="s">
        <v>133</v>
      </c>
      <c r="C15" s="158">
        <v>3.407</v>
      </c>
      <c r="D15" s="163"/>
      <c r="E15" s="163"/>
      <c r="F15" s="163">
        <v>3.407</v>
      </c>
      <c r="G15" s="164">
        <v>3.1968</v>
      </c>
      <c r="H15" s="162">
        <v>3.41</v>
      </c>
      <c r="I15" s="163"/>
      <c r="J15" s="163"/>
      <c r="K15" s="163">
        <v>3.41</v>
      </c>
      <c r="L15" s="164">
        <v>3.2</v>
      </c>
      <c r="M15" s="158">
        <v>3.404</v>
      </c>
      <c r="N15" s="159"/>
      <c r="O15" s="159"/>
      <c r="P15" s="158">
        <v>3.404</v>
      </c>
      <c r="Q15" s="164">
        <v>3.194</v>
      </c>
      <c r="R15" s="158">
        <f>'табл.1,4'!R15/7.204</f>
        <v>4.414769572459744</v>
      </c>
      <c r="S15" s="163"/>
      <c r="T15" s="163"/>
      <c r="U15" s="158">
        <f>'табл.1,4'!U15/7.204</f>
        <v>4.414769572459744</v>
      </c>
      <c r="V15" s="164">
        <f>'табл.1,4'!V15/7.204</f>
        <v>2.2080788450860633</v>
      </c>
      <c r="W15" s="162">
        <f>'табл.1,4'!W15/7.204*2</f>
        <v>4.876735147140478</v>
      </c>
      <c r="X15" s="163"/>
      <c r="Y15" s="163"/>
      <c r="Z15" s="163">
        <f>'табл.1,4'!Z15/7.204*2</f>
        <v>4.876735147140478</v>
      </c>
      <c r="AA15" s="164">
        <f>'табл.1,4'!AA15/7.204*2</f>
        <v>2.095224875069406</v>
      </c>
      <c r="AB15" s="158">
        <f>'табл.1,4'!AB15/7.204*2</f>
        <v>3.9528039977790117</v>
      </c>
      <c r="AC15" s="159"/>
      <c r="AD15" s="159"/>
      <c r="AE15" s="158">
        <f>'табл.1,4'!AE15/7.204*2</f>
        <v>3.9528039977790117</v>
      </c>
      <c r="AF15" s="164">
        <f>'табл.1,4'!AF15/7.204*2</f>
        <v>2.3209328151027204</v>
      </c>
      <c r="AG15" s="117"/>
    </row>
    <row r="16" spans="1:33" ht="12.75" customHeight="1">
      <c r="A16" s="135" t="s">
        <v>134</v>
      </c>
      <c r="B16" s="161" t="s">
        <v>219</v>
      </c>
      <c r="C16" s="162"/>
      <c r="D16" s="163"/>
      <c r="E16" s="163"/>
      <c r="F16" s="163"/>
      <c r="G16" s="164"/>
      <c r="H16" s="162"/>
      <c r="I16" s="163"/>
      <c r="J16" s="163"/>
      <c r="K16" s="163"/>
      <c r="L16" s="164"/>
      <c r="M16" s="162"/>
      <c r="N16" s="163"/>
      <c r="O16" s="163"/>
      <c r="P16" s="163"/>
      <c r="Q16" s="164"/>
      <c r="R16" s="162"/>
      <c r="S16" s="163"/>
      <c r="T16" s="163"/>
      <c r="U16" s="163"/>
      <c r="V16" s="164"/>
      <c r="W16" s="162"/>
      <c r="X16" s="163"/>
      <c r="Y16" s="163"/>
      <c r="Z16" s="163"/>
      <c r="AA16" s="164"/>
      <c r="AB16" s="162"/>
      <c r="AC16" s="163"/>
      <c r="AD16" s="163"/>
      <c r="AE16" s="163"/>
      <c r="AF16" s="164"/>
      <c r="AG16" s="117"/>
    </row>
    <row r="17" spans="1:33" ht="24">
      <c r="A17" s="135" t="s">
        <v>202</v>
      </c>
      <c r="B17" s="161" t="s">
        <v>136</v>
      </c>
      <c r="C17" s="162"/>
      <c r="D17" s="163"/>
      <c r="E17" s="163"/>
      <c r="F17" s="163"/>
      <c r="G17" s="164"/>
      <c r="H17" s="162"/>
      <c r="I17" s="163"/>
      <c r="J17" s="163"/>
      <c r="K17" s="163"/>
      <c r="L17" s="164"/>
      <c r="M17" s="162"/>
      <c r="N17" s="163"/>
      <c r="O17" s="163"/>
      <c r="P17" s="163"/>
      <c r="Q17" s="164"/>
      <c r="R17" s="162"/>
      <c r="S17" s="163"/>
      <c r="T17" s="163"/>
      <c r="U17" s="163"/>
      <c r="V17" s="164"/>
      <c r="W17" s="162"/>
      <c r="X17" s="163"/>
      <c r="Y17" s="163"/>
      <c r="Z17" s="163"/>
      <c r="AA17" s="164"/>
      <c r="AB17" s="162"/>
      <c r="AC17" s="163"/>
      <c r="AD17" s="163"/>
      <c r="AE17" s="163"/>
      <c r="AF17" s="164"/>
      <c r="AG17" s="117"/>
    </row>
    <row r="18" spans="1:33" ht="12.75" customHeight="1">
      <c r="A18" s="135" t="s">
        <v>137</v>
      </c>
      <c r="B18" s="161" t="s">
        <v>220</v>
      </c>
      <c r="C18" s="162"/>
      <c r="D18" s="163"/>
      <c r="E18" s="163"/>
      <c r="F18" s="163"/>
      <c r="G18" s="115"/>
      <c r="H18" s="162"/>
      <c r="I18" s="163"/>
      <c r="J18" s="163"/>
      <c r="K18" s="163"/>
      <c r="L18" s="164"/>
      <c r="M18" s="162"/>
      <c r="N18" s="163"/>
      <c r="O18" s="163"/>
      <c r="P18" s="163"/>
      <c r="Q18" s="164"/>
      <c r="R18" s="162"/>
      <c r="S18" s="163"/>
      <c r="T18" s="163"/>
      <c r="U18" s="163"/>
      <c r="V18" s="115"/>
      <c r="W18" s="162"/>
      <c r="X18" s="163"/>
      <c r="Y18" s="163"/>
      <c r="Z18" s="163"/>
      <c r="AA18" s="164"/>
      <c r="AB18" s="162"/>
      <c r="AC18" s="163"/>
      <c r="AD18" s="163"/>
      <c r="AE18" s="163"/>
      <c r="AF18" s="164"/>
      <c r="AG18" s="117"/>
    </row>
    <row r="19" spans="1:33" ht="12.75" customHeight="1">
      <c r="A19" s="130" t="s">
        <v>204</v>
      </c>
      <c r="B19" s="157" t="s">
        <v>227</v>
      </c>
      <c r="C19" s="162">
        <v>0.545</v>
      </c>
      <c r="D19" s="163"/>
      <c r="E19" s="163"/>
      <c r="F19" s="163">
        <v>0.21</v>
      </c>
      <c r="G19" s="164">
        <v>0.335</v>
      </c>
      <c r="H19" s="162">
        <v>0.546</v>
      </c>
      <c r="I19" s="163"/>
      <c r="J19" s="163"/>
      <c r="K19" s="163">
        <v>0.21</v>
      </c>
      <c r="L19" s="164">
        <v>0.336</v>
      </c>
      <c r="M19" s="162">
        <v>0.545</v>
      </c>
      <c r="N19" s="163"/>
      <c r="O19" s="163"/>
      <c r="P19" s="163">
        <v>0.21</v>
      </c>
      <c r="Q19" s="164">
        <v>0.335</v>
      </c>
      <c r="R19" s="162">
        <f>'табл.1,4'!R19/7.204</f>
        <v>0.4705719044975014</v>
      </c>
      <c r="S19" s="163"/>
      <c r="T19" s="163"/>
      <c r="U19" s="163">
        <f>'табл.1,4'!U19/7.204</f>
        <v>0.18489727928928376</v>
      </c>
      <c r="V19" s="164">
        <f>'табл.1,4'!V19/7.204</f>
        <v>0.2856746252082176</v>
      </c>
      <c r="W19" s="162">
        <f>'табл.1,4'!W19/7.204*2</f>
        <v>0.4544697390338701</v>
      </c>
      <c r="X19" s="163"/>
      <c r="Y19" s="163"/>
      <c r="Z19" s="163">
        <f>'табл.1,4'!Z19/7.204*2</f>
        <v>0.1776790671848973</v>
      </c>
      <c r="AA19" s="164">
        <f>'табл.1,4'!AA19/7.204*2</f>
        <v>0.2767906718489728</v>
      </c>
      <c r="AB19" s="162">
        <f>'табл.1,4'!AB19/7.204*2</f>
        <v>0.48667406996113277</v>
      </c>
      <c r="AC19" s="163"/>
      <c r="AD19" s="163"/>
      <c r="AE19" s="163">
        <f>'табл.1,4'!AE19/7.204*2</f>
        <v>0.1921154913936702</v>
      </c>
      <c r="AF19" s="164">
        <f>'табл.1,4'!AF19/7.204*2</f>
        <v>0.29455857856746254</v>
      </c>
      <c r="AG19" s="117"/>
    </row>
    <row r="20" spans="1:33" ht="12.75" customHeight="1">
      <c r="A20" s="135"/>
      <c r="B20" s="161" t="s">
        <v>221</v>
      </c>
      <c r="C20" s="165">
        <v>0.1601</v>
      </c>
      <c r="D20" s="166"/>
      <c r="E20" s="166"/>
      <c r="F20" s="166">
        <v>0.0617000000000001</v>
      </c>
      <c r="G20" s="167">
        <v>0.1049</v>
      </c>
      <c r="H20" s="165">
        <v>0.1601</v>
      </c>
      <c r="I20" s="166"/>
      <c r="J20" s="166"/>
      <c r="K20" s="166">
        <v>0.0617</v>
      </c>
      <c r="L20" s="167">
        <v>0.1049</v>
      </c>
      <c r="M20" s="165">
        <v>0.1601</v>
      </c>
      <c r="N20" s="166"/>
      <c r="O20" s="166"/>
      <c r="P20" s="166">
        <v>0.0617</v>
      </c>
      <c r="Q20" s="167">
        <v>0.1049</v>
      </c>
      <c r="R20" s="165">
        <v>0.10668</v>
      </c>
      <c r="S20" s="166"/>
      <c r="T20" s="166"/>
      <c r="U20" s="166">
        <v>0.0419</v>
      </c>
      <c r="V20" s="167">
        <v>0.12953</v>
      </c>
      <c r="W20" s="165">
        <v>0.0931</v>
      </c>
      <c r="X20" s="166"/>
      <c r="Y20" s="166"/>
      <c r="Z20" s="166">
        <v>0.03649</v>
      </c>
      <c r="AA20" s="167">
        <v>0.13222</v>
      </c>
      <c r="AB20" s="165">
        <v>0.12332</v>
      </c>
      <c r="AC20" s="166"/>
      <c r="AD20" s="166"/>
      <c r="AE20" s="166">
        <v>0.0486</v>
      </c>
      <c r="AF20" s="167">
        <v>0.1271</v>
      </c>
      <c r="AG20" s="117"/>
    </row>
    <row r="21" spans="1:33" ht="25.5" customHeight="1">
      <c r="A21" s="130" t="s">
        <v>206</v>
      </c>
      <c r="B21" s="168" t="s">
        <v>222</v>
      </c>
      <c r="C21" s="162">
        <v>0</v>
      </c>
      <c r="D21" s="163"/>
      <c r="E21" s="163"/>
      <c r="F21" s="163"/>
      <c r="G21" s="164"/>
      <c r="H21" s="162">
        <v>0</v>
      </c>
      <c r="I21" s="163"/>
      <c r="J21" s="163"/>
      <c r="K21" s="163"/>
      <c r="L21" s="164"/>
      <c r="M21" s="162">
        <v>0</v>
      </c>
      <c r="N21" s="163"/>
      <c r="O21" s="163"/>
      <c r="P21" s="163"/>
      <c r="Q21" s="164"/>
      <c r="R21" s="162">
        <v>0</v>
      </c>
      <c r="S21" s="163"/>
      <c r="T21" s="163"/>
      <c r="U21" s="163"/>
      <c r="V21" s="164"/>
      <c r="W21" s="162">
        <v>0</v>
      </c>
      <c r="X21" s="163"/>
      <c r="Y21" s="163"/>
      <c r="Z21" s="163"/>
      <c r="AA21" s="164"/>
      <c r="AB21" s="162">
        <v>0</v>
      </c>
      <c r="AC21" s="163"/>
      <c r="AD21" s="163"/>
      <c r="AE21" s="163"/>
      <c r="AF21" s="164"/>
      <c r="AG21" s="117"/>
    </row>
    <row r="22" spans="1:33" ht="24">
      <c r="A22" s="130" t="s">
        <v>208</v>
      </c>
      <c r="B22" s="157" t="s">
        <v>223</v>
      </c>
      <c r="C22" s="162">
        <v>2.8615</v>
      </c>
      <c r="D22" s="163"/>
      <c r="E22" s="163"/>
      <c r="F22" s="163"/>
      <c r="G22" s="164">
        <v>2.862</v>
      </c>
      <c r="H22" s="162">
        <v>2.864</v>
      </c>
      <c r="I22" s="163"/>
      <c r="J22" s="163"/>
      <c r="K22" s="163"/>
      <c r="L22" s="164">
        <v>2.864</v>
      </c>
      <c r="M22" s="162">
        <v>2.859</v>
      </c>
      <c r="N22" s="163"/>
      <c r="O22" s="163"/>
      <c r="P22" s="163"/>
      <c r="Q22" s="164">
        <v>2.859</v>
      </c>
      <c r="R22" s="162">
        <f>'табл.1,4'!R22/7.204</f>
        <v>3.9441976679622437</v>
      </c>
      <c r="S22" s="163"/>
      <c r="T22" s="163"/>
      <c r="U22" s="163">
        <f>'табл.1,4'!U22/7.204</f>
        <v>2.0217934480843978</v>
      </c>
      <c r="V22" s="164">
        <f>'табл.1,4'!V22/7.204</f>
        <v>1.9224042198778457</v>
      </c>
      <c r="W22" s="162">
        <f>'табл.1,4'!W22/7.204*2</f>
        <v>4.4222654081066075</v>
      </c>
      <c r="X22" s="163"/>
      <c r="Y22" s="163"/>
      <c r="Z22" s="163">
        <f>'табл.1,4'!Z22/7.204*2</f>
        <v>2.6038312048861743</v>
      </c>
      <c r="AA22" s="164">
        <f>'табл.1,4'!AA22/7.204*2</f>
        <v>1.818434203220433</v>
      </c>
      <c r="AB22" s="162">
        <f>'табл.1,4'!AB22/7.204*2</f>
        <v>3.4661299278178794</v>
      </c>
      <c r="AC22" s="163"/>
      <c r="AD22" s="163"/>
      <c r="AE22" s="163">
        <f>'табл.1,4'!AE22/7.204*2</f>
        <v>1.4397556912826208</v>
      </c>
      <c r="AF22" s="164">
        <f>'табл.1,4'!AF22/7.204*2</f>
        <v>2.026374236535258</v>
      </c>
      <c r="AG22" s="117"/>
    </row>
    <row r="23" spans="1:33" ht="60">
      <c r="A23" s="135" t="s">
        <v>139</v>
      </c>
      <c r="B23" s="161" t="s">
        <v>224</v>
      </c>
      <c r="C23" s="162"/>
      <c r="D23" s="163"/>
      <c r="E23" s="163"/>
      <c r="F23" s="163"/>
      <c r="G23" s="164"/>
      <c r="H23" s="162"/>
      <c r="I23" s="163"/>
      <c r="J23" s="163"/>
      <c r="K23" s="163"/>
      <c r="L23" s="164"/>
      <c r="M23" s="162"/>
      <c r="N23" s="163"/>
      <c r="O23" s="163"/>
      <c r="P23" s="163"/>
      <c r="Q23" s="164"/>
      <c r="R23" s="162"/>
      <c r="S23" s="163"/>
      <c r="T23" s="163"/>
      <c r="U23" s="163">
        <f>'табл.1,4'!U23/7.204</f>
        <v>0.48334258745141595</v>
      </c>
      <c r="V23" s="164">
        <f>'табл.1,4'!V23/7.204</f>
        <v>1.9224042198778457</v>
      </c>
      <c r="W23" s="162"/>
      <c r="X23" s="163"/>
      <c r="Y23" s="163"/>
      <c r="Z23" s="163">
        <f>'табл.1,4'!Z23/7.204*2</f>
        <v>0.43892282065519156</v>
      </c>
      <c r="AA23" s="169">
        <f>'табл.1,4'!AA23/7.204*2</f>
        <v>1.818434203220433</v>
      </c>
      <c r="AB23" s="162"/>
      <c r="AC23" s="163"/>
      <c r="AD23" s="163"/>
      <c r="AE23" s="163">
        <f>'табл.1,4'!AE23/7.204*2</f>
        <v>0.5277623542476403</v>
      </c>
      <c r="AF23" s="164">
        <f>'табл.1,4'!AF23/7.204*2</f>
        <v>2.026374236535258</v>
      </c>
      <c r="AG23" s="117"/>
    </row>
    <row r="24" spans="1:33" ht="24">
      <c r="A24" s="135"/>
      <c r="B24" s="161" t="s">
        <v>225</v>
      </c>
      <c r="C24" s="162"/>
      <c r="D24" s="163"/>
      <c r="E24" s="163"/>
      <c r="F24" s="163"/>
      <c r="G24" s="164"/>
      <c r="H24" s="162"/>
      <c r="I24" s="163"/>
      <c r="J24" s="163"/>
      <c r="K24" s="163"/>
      <c r="L24" s="164"/>
      <c r="M24" s="162"/>
      <c r="N24" s="163"/>
      <c r="O24" s="163"/>
      <c r="P24" s="163"/>
      <c r="Q24" s="164"/>
      <c r="R24" s="162"/>
      <c r="S24" s="163"/>
      <c r="T24" s="163"/>
      <c r="U24" s="163"/>
      <c r="V24" s="164"/>
      <c r="W24" s="162"/>
      <c r="X24" s="163"/>
      <c r="Y24" s="163"/>
      <c r="Z24" s="163"/>
      <c r="AA24" s="169"/>
      <c r="AB24" s="162"/>
      <c r="AC24" s="163"/>
      <c r="AD24" s="163"/>
      <c r="AE24" s="163"/>
      <c r="AF24" s="164"/>
      <c r="AG24" s="117"/>
    </row>
    <row r="25" spans="1:33" ht="24">
      <c r="A25" s="135"/>
      <c r="B25" s="161" t="s">
        <v>212</v>
      </c>
      <c r="C25" s="162"/>
      <c r="D25" s="163"/>
      <c r="E25" s="163"/>
      <c r="F25" s="163"/>
      <c r="G25" s="164"/>
      <c r="H25" s="162"/>
      <c r="I25" s="163"/>
      <c r="J25" s="163"/>
      <c r="K25" s="163"/>
      <c r="L25" s="164"/>
      <c r="M25" s="162"/>
      <c r="N25" s="163"/>
      <c r="O25" s="163"/>
      <c r="P25" s="163"/>
      <c r="Q25" s="164"/>
      <c r="R25" s="162"/>
      <c r="S25" s="163"/>
      <c r="T25" s="163"/>
      <c r="U25" s="163"/>
      <c r="V25" s="164"/>
      <c r="W25" s="162"/>
      <c r="X25" s="163"/>
      <c r="Y25" s="163"/>
      <c r="Z25" s="163"/>
      <c r="AA25" s="169"/>
      <c r="AB25" s="162"/>
      <c r="AC25" s="163"/>
      <c r="AD25" s="163"/>
      <c r="AE25" s="163"/>
      <c r="AF25" s="164"/>
      <c r="AG25" s="117"/>
    </row>
    <row r="26" spans="1:33" ht="12.75" customHeight="1" thickBot="1">
      <c r="A26" s="147" t="s">
        <v>142</v>
      </c>
      <c r="B26" s="170" t="s">
        <v>226</v>
      </c>
      <c r="C26" s="171"/>
      <c r="D26" s="172"/>
      <c r="E26" s="172"/>
      <c r="F26" s="172"/>
      <c r="G26" s="173"/>
      <c r="H26" s="171"/>
      <c r="I26" s="172"/>
      <c r="J26" s="172"/>
      <c r="K26" s="172"/>
      <c r="L26" s="173"/>
      <c r="M26" s="171"/>
      <c r="N26" s="172"/>
      <c r="O26" s="172"/>
      <c r="P26" s="172"/>
      <c r="Q26" s="173"/>
      <c r="R26" s="171"/>
      <c r="S26" s="172"/>
      <c r="T26" s="172"/>
      <c r="U26" s="172">
        <f>'табл.1,4'!U28/7.204</f>
        <v>1.5384508606329819</v>
      </c>
      <c r="V26" s="173"/>
      <c r="W26" s="171"/>
      <c r="X26" s="172"/>
      <c r="Y26" s="172"/>
      <c r="Z26" s="172">
        <f>'табл.1,4'!Z28/7.204*2</f>
        <v>2.164908384230983</v>
      </c>
      <c r="AA26" s="174"/>
      <c r="AB26" s="171"/>
      <c r="AC26" s="172"/>
      <c r="AD26" s="172"/>
      <c r="AE26" s="172">
        <f>'табл.1,4'!AE28/7.204*2</f>
        <v>0.9119933370349806</v>
      </c>
      <c r="AF26" s="173"/>
      <c r="AG26" s="117"/>
    </row>
    <row r="27" spans="1:33" ht="12.75" customHeight="1" thickBot="1">
      <c r="A27" s="117"/>
      <c r="B27" s="118"/>
      <c r="C27" s="119"/>
      <c r="D27" s="117"/>
      <c r="E27" s="117"/>
      <c r="F27" s="117"/>
      <c r="G27" s="117"/>
      <c r="H27" s="119"/>
      <c r="I27" s="117"/>
      <c r="J27" s="117"/>
      <c r="K27" s="117"/>
      <c r="L27" s="117"/>
      <c r="M27" s="117"/>
      <c r="N27" s="117"/>
      <c r="O27" s="117"/>
      <c r="P27" s="117"/>
      <c r="Q27" s="117"/>
      <c r="R27" s="119"/>
      <c r="S27" s="117"/>
      <c r="T27" s="117"/>
      <c r="U27" s="117"/>
      <c r="V27" s="117"/>
      <c r="W27" s="119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</row>
    <row r="28" spans="1:33" ht="12.75" customHeight="1">
      <c r="A28" s="376" t="s">
        <v>121</v>
      </c>
      <c r="B28" s="378" t="s">
        <v>122</v>
      </c>
      <c r="C28" s="373" t="s">
        <v>406</v>
      </c>
      <c r="D28" s="374"/>
      <c r="E28" s="374"/>
      <c r="F28" s="374"/>
      <c r="G28" s="375"/>
      <c r="H28" s="373" t="s">
        <v>407</v>
      </c>
      <c r="I28" s="374"/>
      <c r="J28" s="374"/>
      <c r="K28" s="374"/>
      <c r="L28" s="375"/>
      <c r="M28" s="373" t="s">
        <v>408</v>
      </c>
      <c r="N28" s="374"/>
      <c r="O28" s="374"/>
      <c r="P28" s="374"/>
      <c r="Q28" s="375"/>
      <c r="R28" s="373" t="s">
        <v>409</v>
      </c>
      <c r="S28" s="374"/>
      <c r="T28" s="374"/>
      <c r="U28" s="374"/>
      <c r="V28" s="375"/>
      <c r="W28" s="373" t="s">
        <v>316</v>
      </c>
      <c r="X28" s="374"/>
      <c r="Y28" s="374"/>
      <c r="Z28" s="374"/>
      <c r="AA28" s="375"/>
      <c r="AB28" s="373" t="s">
        <v>404</v>
      </c>
      <c r="AC28" s="374"/>
      <c r="AD28" s="374"/>
      <c r="AE28" s="374"/>
      <c r="AF28" s="375"/>
      <c r="AG28" s="117"/>
    </row>
    <row r="29" spans="1:32" ht="12.75" customHeight="1" thickBot="1">
      <c r="A29" s="377"/>
      <c r="B29" s="379"/>
      <c r="C29" s="122" t="s">
        <v>123</v>
      </c>
      <c r="D29" s="123" t="s">
        <v>124</v>
      </c>
      <c r="E29" s="123" t="s">
        <v>125</v>
      </c>
      <c r="F29" s="123" t="s">
        <v>126</v>
      </c>
      <c r="G29" s="124" t="s">
        <v>127</v>
      </c>
      <c r="H29" s="122" t="s">
        <v>123</v>
      </c>
      <c r="I29" s="123" t="s">
        <v>124</v>
      </c>
      <c r="J29" s="123" t="s">
        <v>125</v>
      </c>
      <c r="K29" s="123" t="s">
        <v>126</v>
      </c>
      <c r="L29" s="124" t="s">
        <v>127</v>
      </c>
      <c r="M29" s="122" t="s">
        <v>123</v>
      </c>
      <c r="N29" s="123" t="s">
        <v>124</v>
      </c>
      <c r="O29" s="123" t="s">
        <v>125</v>
      </c>
      <c r="P29" s="123" t="s">
        <v>126</v>
      </c>
      <c r="Q29" s="124" t="s">
        <v>127</v>
      </c>
      <c r="R29" s="122" t="s">
        <v>123</v>
      </c>
      <c r="S29" s="123" t="s">
        <v>124</v>
      </c>
      <c r="T29" s="123" t="s">
        <v>125</v>
      </c>
      <c r="U29" s="123" t="s">
        <v>126</v>
      </c>
      <c r="V29" s="124" t="s">
        <v>127</v>
      </c>
      <c r="W29" s="122" t="s">
        <v>123</v>
      </c>
      <c r="X29" s="123" t="s">
        <v>124</v>
      </c>
      <c r="Y29" s="123" t="s">
        <v>125</v>
      </c>
      <c r="Z29" s="123" t="s">
        <v>126</v>
      </c>
      <c r="AA29" s="124" t="s">
        <v>127</v>
      </c>
      <c r="AB29" s="122" t="s">
        <v>123</v>
      </c>
      <c r="AC29" s="123" t="s">
        <v>124</v>
      </c>
      <c r="AD29" s="123" t="s">
        <v>125</v>
      </c>
      <c r="AE29" s="123" t="s">
        <v>126</v>
      </c>
      <c r="AF29" s="124" t="s">
        <v>127</v>
      </c>
    </row>
    <row r="30" spans="1:32" ht="16.5" thickBot="1">
      <c r="A30" s="125">
        <v>1</v>
      </c>
      <c r="B30" s="126">
        <v>2</v>
      </c>
      <c r="C30" s="153">
        <v>3</v>
      </c>
      <c r="D30" s="154">
        <v>4</v>
      </c>
      <c r="E30" s="155">
        <v>5</v>
      </c>
      <c r="F30" s="154">
        <v>6</v>
      </c>
      <c r="G30" s="156">
        <v>7</v>
      </c>
      <c r="H30" s="127">
        <v>8</v>
      </c>
      <c r="I30" s="128">
        <v>9</v>
      </c>
      <c r="J30" s="129">
        <v>10</v>
      </c>
      <c r="K30" s="128">
        <v>11</v>
      </c>
      <c r="L30" s="126">
        <v>12</v>
      </c>
      <c r="M30" s="127">
        <v>13</v>
      </c>
      <c r="N30" s="128">
        <v>14</v>
      </c>
      <c r="O30" s="129">
        <v>15</v>
      </c>
      <c r="P30" s="128">
        <v>16</v>
      </c>
      <c r="Q30" s="126">
        <v>17</v>
      </c>
      <c r="R30" s="127">
        <v>18</v>
      </c>
      <c r="S30" s="128">
        <v>19</v>
      </c>
      <c r="T30" s="129">
        <v>20</v>
      </c>
      <c r="U30" s="128">
        <v>21</v>
      </c>
      <c r="V30" s="126">
        <v>22</v>
      </c>
      <c r="W30" s="127">
        <v>23</v>
      </c>
      <c r="X30" s="128">
        <v>24</v>
      </c>
      <c r="Y30" s="129">
        <v>25</v>
      </c>
      <c r="Z30" s="128">
        <v>26</v>
      </c>
      <c r="AA30" s="126">
        <v>27</v>
      </c>
      <c r="AB30" s="153">
        <v>28</v>
      </c>
      <c r="AC30" s="154">
        <v>29</v>
      </c>
      <c r="AD30" s="155">
        <v>30</v>
      </c>
      <c r="AE30" s="154">
        <v>31</v>
      </c>
      <c r="AF30" s="156">
        <v>32</v>
      </c>
    </row>
    <row r="31" spans="1:32" ht="24.75" thickBot="1">
      <c r="A31" s="130" t="s">
        <v>128</v>
      </c>
      <c r="B31" s="157" t="s">
        <v>217</v>
      </c>
      <c r="C31" s="158">
        <v>5.428789561354804</v>
      </c>
      <c r="D31" s="159"/>
      <c r="E31" s="159"/>
      <c r="F31" s="159">
        <v>5.428789561354804</v>
      </c>
      <c r="G31" s="160"/>
      <c r="H31" s="158">
        <v>5.428789561354804</v>
      </c>
      <c r="I31" s="159"/>
      <c r="J31" s="159"/>
      <c r="K31" s="159">
        <v>5.428789561354804</v>
      </c>
      <c r="L31" s="160"/>
      <c r="M31" s="158">
        <v>5.428789561354804</v>
      </c>
      <c r="N31" s="159"/>
      <c r="O31" s="159"/>
      <c r="P31" s="159">
        <v>5.428789561354804</v>
      </c>
      <c r="Q31" s="160"/>
      <c r="R31" s="264">
        <f>'табл.1,4'!R33/7.204</f>
        <v>4.575235980011105</v>
      </c>
      <c r="S31" s="265"/>
      <c r="T31" s="265"/>
      <c r="U31" s="264">
        <f>'табл.1,4'!U33/7.204</f>
        <v>4.575235980011105</v>
      </c>
      <c r="V31" s="266"/>
      <c r="W31" s="264">
        <f>'табл.1,4'!W33/7.204*2</f>
        <v>4.876735147140478</v>
      </c>
      <c r="X31" s="265"/>
      <c r="Y31" s="265"/>
      <c r="Z31" s="265">
        <f>'табл.1,4'!Z33/7.204*2</f>
        <v>4.876735147140478</v>
      </c>
      <c r="AA31" s="266"/>
      <c r="AB31" s="264">
        <f>'табл.1,4'!AB33/7.204*2</f>
        <v>4.273736812881733</v>
      </c>
      <c r="AC31" s="265"/>
      <c r="AD31" s="265"/>
      <c r="AE31" s="264">
        <f>'табл.1,4'!AE33/7.204*2</f>
        <v>4.273736812881733</v>
      </c>
      <c r="AF31" s="266"/>
    </row>
    <row r="32" spans="1:32" ht="16.5" thickBot="1">
      <c r="A32" s="135" t="s">
        <v>130</v>
      </c>
      <c r="B32" s="161" t="s">
        <v>218</v>
      </c>
      <c r="C32" s="158">
        <v>5.428789561354804</v>
      </c>
      <c r="D32" s="163"/>
      <c r="E32" s="163"/>
      <c r="F32" s="159">
        <v>5.428789561354804</v>
      </c>
      <c r="G32" s="164"/>
      <c r="H32" s="158">
        <v>5.428789561354804</v>
      </c>
      <c r="I32" s="163"/>
      <c r="J32" s="163"/>
      <c r="K32" s="159">
        <v>5.428789561354804</v>
      </c>
      <c r="L32" s="164"/>
      <c r="M32" s="158">
        <v>5.428789561354804</v>
      </c>
      <c r="N32" s="163"/>
      <c r="O32" s="163"/>
      <c r="P32" s="159">
        <v>5.428789561354804</v>
      </c>
      <c r="Q32" s="164"/>
      <c r="R32" s="264">
        <f>'табл.1,4'!R34/7.204</f>
        <v>4.575235980011105</v>
      </c>
      <c r="S32" s="267"/>
      <c r="T32" s="267"/>
      <c r="U32" s="264">
        <f>'табл.1,4'!U34/7.204</f>
        <v>4.575235980011105</v>
      </c>
      <c r="V32" s="268"/>
      <c r="W32" s="264">
        <f>'табл.1,4'!W34/7.204*2</f>
        <v>4.876735147140478</v>
      </c>
      <c r="X32" s="267"/>
      <c r="Y32" s="267"/>
      <c r="Z32" s="265">
        <f>'табл.1,4'!Z34/7.204*2</f>
        <v>4.876735147140478</v>
      </c>
      <c r="AA32" s="268"/>
      <c r="AB32" s="264">
        <f>'табл.1,4'!AB34/7.204*2</f>
        <v>4.273736812881733</v>
      </c>
      <c r="AC32" s="265"/>
      <c r="AD32" s="265"/>
      <c r="AE32" s="264">
        <f>'табл.1,4'!AE34/7.204*2</f>
        <v>4.273736812881733</v>
      </c>
      <c r="AF32" s="268"/>
    </row>
    <row r="33" spans="1:32" ht="15.75">
      <c r="A33" s="135"/>
      <c r="B33" s="136" t="s">
        <v>132</v>
      </c>
      <c r="C33" s="162"/>
      <c r="D33" s="163"/>
      <c r="E33" s="163"/>
      <c r="F33" s="159"/>
      <c r="G33" s="164"/>
      <c r="H33" s="162"/>
      <c r="I33" s="163"/>
      <c r="J33" s="163"/>
      <c r="K33" s="159"/>
      <c r="L33" s="164"/>
      <c r="M33" s="162"/>
      <c r="N33" s="163"/>
      <c r="O33" s="163"/>
      <c r="P33" s="159"/>
      <c r="Q33" s="164"/>
      <c r="R33" s="269"/>
      <c r="S33" s="267"/>
      <c r="T33" s="267"/>
      <c r="U33" s="267"/>
      <c r="V33" s="268"/>
      <c r="W33" s="269"/>
      <c r="X33" s="267"/>
      <c r="Y33" s="267"/>
      <c r="Z33" s="265"/>
      <c r="AA33" s="268"/>
      <c r="AB33" s="269"/>
      <c r="AC33" s="267"/>
      <c r="AD33" s="267"/>
      <c r="AE33" s="267"/>
      <c r="AF33" s="268"/>
    </row>
    <row r="34" spans="1:32" ht="15.75">
      <c r="A34" s="135"/>
      <c r="B34" s="136" t="s">
        <v>124</v>
      </c>
      <c r="C34" s="162"/>
      <c r="D34" s="163"/>
      <c r="E34" s="163"/>
      <c r="F34" s="163"/>
      <c r="G34" s="164"/>
      <c r="H34" s="162"/>
      <c r="I34" s="163"/>
      <c r="J34" s="163"/>
      <c r="K34" s="163"/>
      <c r="L34" s="164"/>
      <c r="M34" s="162"/>
      <c r="N34" s="163"/>
      <c r="O34" s="163"/>
      <c r="P34" s="163"/>
      <c r="Q34" s="164"/>
      <c r="R34" s="269"/>
      <c r="S34" s="267"/>
      <c r="T34" s="267"/>
      <c r="U34" s="267"/>
      <c r="V34" s="268"/>
      <c r="W34" s="269"/>
      <c r="X34" s="267"/>
      <c r="Y34" s="267"/>
      <c r="Z34" s="267"/>
      <c r="AA34" s="268"/>
      <c r="AB34" s="269"/>
      <c r="AC34" s="267"/>
      <c r="AD34" s="267"/>
      <c r="AE34" s="267"/>
      <c r="AF34" s="268"/>
    </row>
    <row r="35" spans="1:32" ht="16.5" thickBot="1">
      <c r="A35" s="135"/>
      <c r="B35" s="136" t="s">
        <v>125</v>
      </c>
      <c r="C35" s="162"/>
      <c r="D35" s="163"/>
      <c r="E35" s="163"/>
      <c r="F35" s="163"/>
      <c r="G35" s="164"/>
      <c r="H35" s="162"/>
      <c r="I35" s="163"/>
      <c r="J35" s="163"/>
      <c r="K35" s="163"/>
      <c r="L35" s="164"/>
      <c r="M35" s="162"/>
      <c r="N35" s="163"/>
      <c r="O35" s="163"/>
      <c r="P35" s="163"/>
      <c r="Q35" s="164"/>
      <c r="R35" s="269"/>
      <c r="S35" s="267"/>
      <c r="T35" s="267"/>
      <c r="U35" s="267"/>
      <c r="V35" s="268"/>
      <c r="W35" s="269"/>
      <c r="X35" s="267"/>
      <c r="Y35" s="267"/>
      <c r="Z35" s="267"/>
      <c r="AA35" s="268"/>
      <c r="AB35" s="269"/>
      <c r="AC35" s="267"/>
      <c r="AD35" s="267"/>
      <c r="AE35" s="267"/>
      <c r="AF35" s="268"/>
    </row>
    <row r="36" spans="1:32" ht="15.75">
      <c r="A36" s="135"/>
      <c r="B36" s="136" t="s">
        <v>133</v>
      </c>
      <c r="C36" s="162">
        <v>5.428789561354804</v>
      </c>
      <c r="D36" s="163"/>
      <c r="E36" s="163"/>
      <c r="F36" s="163">
        <v>5.428789561354804</v>
      </c>
      <c r="G36" s="164">
        <v>5.0946141032759575</v>
      </c>
      <c r="H36" s="162">
        <v>5.428789561354804</v>
      </c>
      <c r="I36" s="163"/>
      <c r="J36" s="163"/>
      <c r="K36" s="163">
        <v>5.428789561354804</v>
      </c>
      <c r="L36" s="164">
        <v>5.0946141032759575</v>
      </c>
      <c r="M36" s="162">
        <v>5.428789561354804</v>
      </c>
      <c r="N36" s="163"/>
      <c r="O36" s="163"/>
      <c r="P36" s="163">
        <v>5.428789561354804</v>
      </c>
      <c r="Q36" s="164">
        <v>5.0946141032759575</v>
      </c>
      <c r="R36" s="264">
        <f>'табл.1,4'!R38/7.204</f>
        <v>4.575235980011105</v>
      </c>
      <c r="S36" s="267"/>
      <c r="T36" s="267"/>
      <c r="U36" s="264">
        <f>'табл.1,4'!U38/7.204</f>
        <v>4.575235980011105</v>
      </c>
      <c r="V36" s="268">
        <f>'табл.1,4'!V38/7.204</f>
        <v>2.1792059966685176</v>
      </c>
      <c r="W36" s="269">
        <f>'табл.1,4'!W38/7.204*2</f>
        <v>4.876735147140478</v>
      </c>
      <c r="X36" s="267"/>
      <c r="Y36" s="267"/>
      <c r="Z36" s="267">
        <f>'табл.1,4'!Z38/7.204*2</f>
        <v>4.876735147140478</v>
      </c>
      <c r="AA36" s="268">
        <f>'табл.1,4'!AA38/7.204*2</f>
        <v>2.3237090505274844</v>
      </c>
      <c r="AB36" s="264">
        <f>'табл.1,4'!AB38/7.204*2</f>
        <v>4.273736812881733</v>
      </c>
      <c r="AC36" s="265"/>
      <c r="AD36" s="265"/>
      <c r="AE36" s="264">
        <f>'табл.1,4'!AE38/7.204*2</f>
        <v>4.273736812881733</v>
      </c>
      <c r="AF36" s="268">
        <f>'табл.1,4'!AF38/7.204*2</f>
        <v>2.0347029428095507</v>
      </c>
    </row>
    <row r="37" spans="1:32" ht="15.75">
      <c r="A37" s="135" t="s">
        <v>134</v>
      </c>
      <c r="B37" s="161" t="s">
        <v>219</v>
      </c>
      <c r="C37" s="162"/>
      <c r="D37" s="163"/>
      <c r="E37" s="163"/>
      <c r="F37" s="163"/>
      <c r="G37" s="164"/>
      <c r="H37" s="162"/>
      <c r="I37" s="163"/>
      <c r="J37" s="163"/>
      <c r="K37" s="163"/>
      <c r="L37" s="164"/>
      <c r="M37" s="162"/>
      <c r="N37" s="163"/>
      <c r="O37" s="163"/>
      <c r="P37" s="163"/>
      <c r="Q37" s="164"/>
      <c r="R37" s="269"/>
      <c r="S37" s="267"/>
      <c r="T37" s="267"/>
      <c r="U37" s="267"/>
      <c r="V37" s="268"/>
      <c r="W37" s="269"/>
      <c r="X37" s="267"/>
      <c r="Y37" s="267"/>
      <c r="Z37" s="267"/>
      <c r="AA37" s="268"/>
      <c r="AB37" s="269"/>
      <c r="AC37" s="267"/>
      <c r="AD37" s="267"/>
      <c r="AE37" s="267"/>
      <c r="AF37" s="268"/>
    </row>
    <row r="38" spans="1:32" ht="24">
      <c r="A38" s="135" t="s">
        <v>202</v>
      </c>
      <c r="B38" s="161" t="s">
        <v>136</v>
      </c>
      <c r="C38" s="162"/>
      <c r="D38" s="163"/>
      <c r="E38" s="163"/>
      <c r="F38" s="163"/>
      <c r="G38" s="164"/>
      <c r="H38" s="162"/>
      <c r="I38" s="163"/>
      <c r="J38" s="163"/>
      <c r="K38" s="163"/>
      <c r="L38" s="164"/>
      <c r="M38" s="162"/>
      <c r="N38" s="163"/>
      <c r="O38" s="163"/>
      <c r="P38" s="163"/>
      <c r="Q38" s="164"/>
      <c r="R38" s="269"/>
      <c r="S38" s="267"/>
      <c r="T38" s="267"/>
      <c r="U38" s="267"/>
      <c r="V38" s="268"/>
      <c r="W38" s="269"/>
      <c r="X38" s="267"/>
      <c r="Y38" s="267"/>
      <c r="Z38" s="267"/>
      <c r="AA38" s="268"/>
      <c r="AB38" s="269"/>
      <c r="AC38" s="267"/>
      <c r="AD38" s="267"/>
      <c r="AE38" s="267"/>
      <c r="AF38" s="268"/>
    </row>
    <row r="39" spans="1:32" ht="15.75">
      <c r="A39" s="135" t="s">
        <v>137</v>
      </c>
      <c r="B39" s="161" t="s">
        <v>220</v>
      </c>
      <c r="C39" s="162"/>
      <c r="D39" s="163"/>
      <c r="E39" s="163"/>
      <c r="F39" s="163"/>
      <c r="G39" s="164"/>
      <c r="H39" s="162"/>
      <c r="I39" s="163"/>
      <c r="J39" s="163"/>
      <c r="K39" s="163"/>
      <c r="L39" s="164"/>
      <c r="M39" s="162"/>
      <c r="N39" s="163"/>
      <c r="O39" s="163"/>
      <c r="P39" s="163"/>
      <c r="Q39" s="164"/>
      <c r="R39" s="269"/>
      <c r="S39" s="267"/>
      <c r="T39" s="267"/>
      <c r="U39" s="267"/>
      <c r="V39" s="270"/>
      <c r="W39" s="269"/>
      <c r="X39" s="267"/>
      <c r="Y39" s="267"/>
      <c r="Z39" s="267"/>
      <c r="AA39" s="268"/>
      <c r="AB39" s="269"/>
      <c r="AC39" s="267"/>
      <c r="AD39" s="267"/>
      <c r="AE39" s="267"/>
      <c r="AF39" s="268"/>
    </row>
    <row r="40" spans="1:32" ht="15.75">
      <c r="A40" s="130" t="s">
        <v>204</v>
      </c>
      <c r="B40" s="157" t="s">
        <v>227</v>
      </c>
      <c r="C40" s="162">
        <v>0.8691560244308718</v>
      </c>
      <c r="D40" s="163"/>
      <c r="E40" s="163"/>
      <c r="F40" s="163">
        <v>0.3341754580788451</v>
      </c>
      <c r="G40" s="164">
        <v>0.5349805663520267</v>
      </c>
      <c r="H40" s="162">
        <v>0.8691560244308718</v>
      </c>
      <c r="I40" s="163"/>
      <c r="J40" s="163"/>
      <c r="K40" s="163">
        <v>0.3341754580788451</v>
      </c>
      <c r="L40" s="164">
        <v>0.5349805663520267</v>
      </c>
      <c r="M40" s="162">
        <v>0.8691560244308718</v>
      </c>
      <c r="N40" s="163"/>
      <c r="O40" s="163"/>
      <c r="P40" s="163">
        <v>0.3341754580788451</v>
      </c>
      <c r="Q40" s="164">
        <v>0.5349805663520267</v>
      </c>
      <c r="R40" s="269">
        <f>'табл.1,4'!R42/7.204</f>
        <v>0.5108273181565797</v>
      </c>
      <c r="S40" s="267"/>
      <c r="T40" s="267"/>
      <c r="U40" s="267">
        <f>'табл.1,4'!U42/7.204</f>
        <v>0.2823431426985008</v>
      </c>
      <c r="V40" s="268">
        <f>'табл.1,4'!V42/7.204</f>
        <v>0.22848417545807884</v>
      </c>
      <c r="W40" s="269">
        <f>'табл.1,4'!W42/7.204*2</f>
        <v>0.5446973903387007</v>
      </c>
      <c r="X40" s="267"/>
      <c r="Y40" s="267"/>
      <c r="Z40" s="267">
        <f>'табл.1,4'!Z42/7.204*2</f>
        <v>0.3009439200444198</v>
      </c>
      <c r="AA40" s="268">
        <f>'табл.1,4'!AA42/7.204*2</f>
        <v>0.24375347029428096</v>
      </c>
      <c r="AB40" s="269">
        <f>'табл.1,4'!AB42/7.204*2</f>
        <v>0.4769572459744587</v>
      </c>
      <c r="AC40" s="267"/>
      <c r="AD40" s="267"/>
      <c r="AE40" s="267">
        <f>'табл.1,4'!AE42/7.204*2</f>
        <v>0.26374236535258183</v>
      </c>
      <c r="AF40" s="268">
        <f>'табл.1,4'!AF42/7.204*2</f>
        <v>0.2132148806218767</v>
      </c>
    </row>
    <row r="41" spans="1:32" ht="15.75">
      <c r="A41" s="135"/>
      <c r="B41" s="161" t="s">
        <v>221</v>
      </c>
      <c r="C41" s="165">
        <v>0.1601</v>
      </c>
      <c r="D41" s="166"/>
      <c r="E41" s="166"/>
      <c r="F41" s="166">
        <v>0.0617000000000001</v>
      </c>
      <c r="G41" s="167">
        <v>0.1049</v>
      </c>
      <c r="H41" s="165">
        <v>0.1601</v>
      </c>
      <c r="I41" s="166"/>
      <c r="J41" s="166"/>
      <c r="K41" s="166">
        <v>0.0617000000000001</v>
      </c>
      <c r="L41" s="167">
        <v>0.1049</v>
      </c>
      <c r="M41" s="165">
        <v>0.1601</v>
      </c>
      <c r="N41" s="166"/>
      <c r="O41" s="166"/>
      <c r="P41" s="166">
        <v>0.0617000000000001</v>
      </c>
      <c r="Q41" s="167">
        <v>0.1049</v>
      </c>
      <c r="R41" s="271">
        <v>0.1117</v>
      </c>
      <c r="S41" s="272"/>
      <c r="T41" s="272"/>
      <c r="U41" s="272">
        <v>0.0617000000000001</v>
      </c>
      <c r="V41" s="273">
        <v>0.1049</v>
      </c>
      <c r="W41" s="271">
        <v>0.1117</v>
      </c>
      <c r="X41" s="272"/>
      <c r="Y41" s="272"/>
      <c r="Z41" s="272">
        <v>0.0617000000000001</v>
      </c>
      <c r="AA41" s="273">
        <v>0.1049</v>
      </c>
      <c r="AB41" s="271">
        <v>0.1117</v>
      </c>
      <c r="AC41" s="272"/>
      <c r="AD41" s="272"/>
      <c r="AE41" s="272">
        <v>0.1117</v>
      </c>
      <c r="AF41" s="273">
        <v>0.1049</v>
      </c>
    </row>
    <row r="42" spans="1:32" ht="24">
      <c r="A42" s="130" t="s">
        <v>206</v>
      </c>
      <c r="B42" s="168" t="s">
        <v>222</v>
      </c>
      <c r="C42" s="162">
        <v>0</v>
      </c>
      <c r="D42" s="163"/>
      <c r="E42" s="163"/>
      <c r="F42" s="163"/>
      <c r="G42" s="164"/>
      <c r="H42" s="162">
        <v>0</v>
      </c>
      <c r="I42" s="163"/>
      <c r="J42" s="163"/>
      <c r="K42" s="163"/>
      <c r="L42" s="164"/>
      <c r="M42" s="162">
        <v>0</v>
      </c>
      <c r="N42" s="163"/>
      <c r="O42" s="163"/>
      <c r="P42" s="163"/>
      <c r="Q42" s="164"/>
      <c r="R42" s="269">
        <v>0</v>
      </c>
      <c r="S42" s="267"/>
      <c r="T42" s="267"/>
      <c r="U42" s="267"/>
      <c r="V42" s="268"/>
      <c r="W42" s="269">
        <v>0</v>
      </c>
      <c r="X42" s="267"/>
      <c r="Y42" s="267"/>
      <c r="Z42" s="267"/>
      <c r="AA42" s="268"/>
      <c r="AB42" s="269">
        <v>0</v>
      </c>
      <c r="AC42" s="267"/>
      <c r="AD42" s="267"/>
      <c r="AE42" s="267"/>
      <c r="AF42" s="268"/>
    </row>
    <row r="43" spans="1:32" ht="24">
      <c r="A43" s="130" t="s">
        <v>208</v>
      </c>
      <c r="B43" s="157" t="s">
        <v>223</v>
      </c>
      <c r="C43" s="162">
        <v>4.559689061632427</v>
      </c>
      <c r="D43" s="163"/>
      <c r="E43" s="163"/>
      <c r="F43" s="163"/>
      <c r="G43" s="164">
        <v>4.559689061632427</v>
      </c>
      <c r="H43" s="162">
        <v>4.559689061632427</v>
      </c>
      <c r="I43" s="163"/>
      <c r="J43" s="163"/>
      <c r="K43" s="163"/>
      <c r="L43" s="164">
        <v>4.559689061632427</v>
      </c>
      <c r="M43" s="162">
        <v>4.559689061632427</v>
      </c>
      <c r="N43" s="163"/>
      <c r="O43" s="163"/>
      <c r="P43" s="163"/>
      <c r="Q43" s="164">
        <v>4.559689061632427</v>
      </c>
      <c r="R43" s="269">
        <f>'табл.1,4'!R45/7.204</f>
        <v>4.064408661854525</v>
      </c>
      <c r="S43" s="267"/>
      <c r="T43" s="267"/>
      <c r="U43" s="267">
        <f>'табл.1,4'!U45/7.204</f>
        <v>2.1136868406440867</v>
      </c>
      <c r="V43" s="268">
        <f>'табл.1,4'!V45/7.204</f>
        <v>1.950721821210439</v>
      </c>
      <c r="W43" s="269">
        <f>'табл.1,4'!W45/7.204*2</f>
        <v>4.3320377568017765</v>
      </c>
      <c r="X43" s="267"/>
      <c r="Y43" s="267"/>
      <c r="Z43" s="267">
        <f>'табл.1,4'!Z45/7.204*2</f>
        <v>2.2520821765685732</v>
      </c>
      <c r="AA43" s="268">
        <f>'табл.1,4'!AA45/7.204*2</f>
        <v>2.0799555802332037</v>
      </c>
      <c r="AB43" s="269">
        <f>'табл.1,4'!AB45/7.204*2</f>
        <v>3.7967795669072744</v>
      </c>
      <c r="AC43" s="267"/>
      <c r="AD43" s="267"/>
      <c r="AE43" s="267">
        <f>'табл.1,4'!AE45/7.204*2</f>
        <v>1.9752915047196002</v>
      </c>
      <c r="AF43" s="268">
        <f>'табл.1,4'!AF45/7.204*2</f>
        <v>1.821488062187674</v>
      </c>
    </row>
    <row r="44" spans="1:32" ht="60">
      <c r="A44" s="135" t="s">
        <v>139</v>
      </c>
      <c r="B44" s="161" t="s">
        <v>224</v>
      </c>
      <c r="C44" s="162"/>
      <c r="D44" s="163"/>
      <c r="E44" s="163"/>
      <c r="F44" s="163"/>
      <c r="G44" s="169">
        <v>2.869516935036091</v>
      </c>
      <c r="H44" s="162"/>
      <c r="I44" s="163"/>
      <c r="J44" s="163"/>
      <c r="K44" s="163"/>
      <c r="L44" s="169">
        <v>2.869516935036091</v>
      </c>
      <c r="M44" s="162"/>
      <c r="N44" s="163"/>
      <c r="O44" s="163"/>
      <c r="P44" s="163"/>
      <c r="Q44" s="164">
        <v>2.869516935036091</v>
      </c>
      <c r="R44" s="269"/>
      <c r="S44" s="267"/>
      <c r="T44" s="267"/>
      <c r="U44" s="267">
        <f>'табл.1,4'!U46/7.204</f>
        <v>0.575235980011105</v>
      </c>
      <c r="V44" s="268">
        <f>'табл.1,4'!V46/7.204</f>
        <v>1.950721821210439</v>
      </c>
      <c r="W44" s="269"/>
      <c r="X44" s="267"/>
      <c r="Y44" s="267"/>
      <c r="Z44" s="267">
        <f>'табл.1,4'!Z46/7.204*2</f>
        <v>0.5530260966129928</v>
      </c>
      <c r="AA44" s="274">
        <f>'табл.1,4'!AA46/7.204*2</f>
        <v>2.0799555802332037</v>
      </c>
      <c r="AB44" s="269"/>
      <c r="AC44" s="267"/>
      <c r="AD44" s="267"/>
      <c r="AE44" s="267">
        <f>'табл.1,4'!AE46/7.204*2</f>
        <v>0.5974458634092171</v>
      </c>
      <c r="AF44" s="268">
        <f>'табл.1,4'!AF46/7.204*2</f>
        <v>1.821488062187674</v>
      </c>
    </row>
    <row r="45" spans="1:32" ht="24">
      <c r="A45" s="135"/>
      <c r="B45" s="161" t="s">
        <v>225</v>
      </c>
      <c r="C45" s="162"/>
      <c r="D45" s="163"/>
      <c r="E45" s="163"/>
      <c r="F45" s="163"/>
      <c r="G45" s="169"/>
      <c r="H45" s="162"/>
      <c r="I45" s="163"/>
      <c r="J45" s="163"/>
      <c r="K45" s="163"/>
      <c r="L45" s="169"/>
      <c r="M45" s="162"/>
      <c r="N45" s="163"/>
      <c r="O45" s="163"/>
      <c r="P45" s="163"/>
      <c r="Q45" s="164"/>
      <c r="R45" s="269"/>
      <c r="S45" s="267"/>
      <c r="T45" s="267"/>
      <c r="U45" s="267"/>
      <c r="V45" s="268"/>
      <c r="W45" s="269"/>
      <c r="X45" s="267"/>
      <c r="Y45" s="267"/>
      <c r="Z45" s="267"/>
      <c r="AA45" s="274"/>
      <c r="AB45" s="269"/>
      <c r="AC45" s="267"/>
      <c r="AD45" s="267"/>
      <c r="AE45" s="267"/>
      <c r="AF45" s="268"/>
    </row>
    <row r="46" spans="1:32" ht="24">
      <c r="A46" s="135"/>
      <c r="B46" s="161" t="s">
        <v>212</v>
      </c>
      <c r="C46" s="162"/>
      <c r="D46" s="163"/>
      <c r="E46" s="163"/>
      <c r="F46" s="163"/>
      <c r="G46" s="169"/>
      <c r="H46" s="162"/>
      <c r="I46" s="163"/>
      <c r="J46" s="163"/>
      <c r="K46" s="163"/>
      <c r="L46" s="169"/>
      <c r="M46" s="162"/>
      <c r="N46" s="163"/>
      <c r="O46" s="163"/>
      <c r="P46" s="163"/>
      <c r="Q46" s="164"/>
      <c r="R46" s="269"/>
      <c r="S46" s="267"/>
      <c r="T46" s="267"/>
      <c r="U46" s="267"/>
      <c r="V46" s="268"/>
      <c r="W46" s="269"/>
      <c r="X46" s="267"/>
      <c r="Y46" s="267"/>
      <c r="Z46" s="267"/>
      <c r="AA46" s="274"/>
      <c r="AB46" s="269"/>
      <c r="AC46" s="267"/>
      <c r="AD46" s="267"/>
      <c r="AE46" s="267"/>
      <c r="AF46" s="268"/>
    </row>
    <row r="47" spans="1:32" ht="16.5" thickBot="1">
      <c r="A47" s="147" t="s">
        <v>142</v>
      </c>
      <c r="B47" s="170" t="s">
        <v>226</v>
      </c>
      <c r="C47" s="171"/>
      <c r="D47" s="172"/>
      <c r="E47" s="172"/>
      <c r="F47" s="172"/>
      <c r="G47" s="174">
        <v>1.6901721265963354</v>
      </c>
      <c r="H47" s="171"/>
      <c r="I47" s="172"/>
      <c r="J47" s="172"/>
      <c r="K47" s="172"/>
      <c r="L47" s="174">
        <v>1.6901721265963354</v>
      </c>
      <c r="M47" s="171"/>
      <c r="N47" s="172"/>
      <c r="O47" s="172"/>
      <c r="P47" s="172"/>
      <c r="Q47" s="173">
        <v>1.6901721265963354</v>
      </c>
      <c r="R47" s="275"/>
      <c r="S47" s="276"/>
      <c r="T47" s="276"/>
      <c r="U47" s="276">
        <f>'табл.1,4'!U51/7.204</f>
        <v>1.5384508606329819</v>
      </c>
      <c r="V47" s="277"/>
      <c r="W47" s="275"/>
      <c r="X47" s="276"/>
      <c r="Y47" s="276"/>
      <c r="Z47" s="276">
        <f>'табл.1,4'!Z51*2/7.204</f>
        <v>1.6990560799555803</v>
      </c>
      <c r="AA47" s="278"/>
      <c r="AB47" s="275"/>
      <c r="AC47" s="276"/>
      <c r="AD47" s="276"/>
      <c r="AE47" s="276">
        <f>'табл.1,4'!AE51*2/7.204</f>
        <v>1.3778456413103832</v>
      </c>
      <c r="AF47" s="277"/>
    </row>
    <row r="48" spans="1:32" ht="15.75">
      <c r="A48" s="117"/>
      <c r="B48" s="175"/>
      <c r="C48" s="176"/>
      <c r="D48" s="177"/>
      <c r="E48" s="177"/>
      <c r="F48" s="177"/>
      <c r="G48" s="177"/>
      <c r="H48" s="176"/>
      <c r="I48" s="177"/>
      <c r="J48" s="177"/>
      <c r="K48" s="177"/>
      <c r="L48" s="177"/>
      <c r="M48" s="176"/>
      <c r="N48" s="117"/>
      <c r="O48" s="117"/>
      <c r="P48" s="117"/>
      <c r="Q48" s="117"/>
      <c r="R48" s="176"/>
      <c r="S48" s="177"/>
      <c r="T48" s="177"/>
      <c r="U48" s="177"/>
      <c r="V48" s="177"/>
      <c r="W48" s="176"/>
      <c r="X48" s="177"/>
      <c r="Y48" s="177"/>
      <c r="Z48" s="177"/>
      <c r="AA48" s="177"/>
      <c r="AB48" s="176"/>
      <c r="AC48" s="117"/>
      <c r="AD48" s="117"/>
      <c r="AE48" s="117"/>
      <c r="AF48" s="117"/>
    </row>
    <row r="49" spans="1:32" ht="15.75">
      <c r="A49" s="180" t="s">
        <v>299</v>
      </c>
      <c r="B49" s="243"/>
      <c r="C49" s="243"/>
      <c r="D49" s="243"/>
      <c r="E49" s="243"/>
      <c r="F49" s="243"/>
      <c r="G49" s="243"/>
      <c r="H49" s="243"/>
      <c r="I49" s="243"/>
      <c r="J49" s="243"/>
      <c r="K49" s="243"/>
      <c r="L49" s="70"/>
      <c r="M49" s="70"/>
      <c r="N49" s="70"/>
      <c r="O49" s="70"/>
      <c r="P49" s="70"/>
      <c r="Q49" s="70"/>
      <c r="R49" s="6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</row>
    <row r="51" spans="18:28" ht="15.75">
      <c r="R51" s="92"/>
      <c r="W51" s="92"/>
      <c r="X51" s="92"/>
      <c r="Z51" s="92"/>
      <c r="AB51" s="92"/>
    </row>
  </sheetData>
  <sheetProtection/>
  <mergeCells count="18">
    <mergeCell ref="R7:V7"/>
    <mergeCell ref="W7:AA7"/>
    <mergeCell ref="AB7:AF7"/>
    <mergeCell ref="M7:Q7"/>
    <mergeCell ref="A2:L2"/>
    <mergeCell ref="A3:L3"/>
    <mergeCell ref="A7:A8"/>
    <mergeCell ref="B7:B8"/>
    <mergeCell ref="C7:G7"/>
    <mergeCell ref="H7:L7"/>
    <mergeCell ref="W28:AA28"/>
    <mergeCell ref="AB28:AF28"/>
    <mergeCell ref="A28:A29"/>
    <mergeCell ref="B28:B29"/>
    <mergeCell ref="C28:G28"/>
    <mergeCell ref="H28:L28"/>
    <mergeCell ref="M28:Q28"/>
    <mergeCell ref="R28:V28"/>
  </mergeCells>
  <printOptions/>
  <pageMargins left="0.16" right="0.17" top="0.22" bottom="0.16" header="0.17" footer="0.16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2"/>
  <sheetViews>
    <sheetView zoomScalePageLayoutView="0" workbookViewId="0" topLeftCell="A24">
      <selection activeCell="Q189" sqref="Q189"/>
    </sheetView>
  </sheetViews>
  <sheetFormatPr defaultColWidth="9.00390625" defaultRowHeight="12.75"/>
  <cols>
    <col min="2" max="2" width="15.00390625" style="0" customWidth="1"/>
    <col min="3" max="3" width="9.625" style="0" bestFit="1" customWidth="1"/>
    <col min="8" max="9" width="11.625" style="0" bestFit="1" customWidth="1"/>
    <col min="11" max="11" width="11.625" style="0" bestFit="1" customWidth="1"/>
    <col min="12" max="12" width="14.125" style="0" customWidth="1"/>
    <col min="22" max="23" width="11.625" style="0" bestFit="1" customWidth="1"/>
  </cols>
  <sheetData>
    <row r="1" spans="1:23" ht="12.75">
      <c r="A1" s="227"/>
      <c r="B1" s="228"/>
      <c r="C1" s="228"/>
      <c r="D1" s="228"/>
      <c r="E1" s="228"/>
      <c r="F1" s="228"/>
      <c r="G1" s="228"/>
      <c r="H1" s="228"/>
      <c r="I1" s="228"/>
      <c r="J1" s="228"/>
      <c r="K1" s="227"/>
      <c r="L1" s="227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9" t="s">
        <v>242</v>
      </c>
    </row>
    <row r="2" spans="1:23" ht="12.75">
      <c r="A2" s="227"/>
      <c r="B2" s="228"/>
      <c r="C2" s="228"/>
      <c r="D2" s="228"/>
      <c r="E2" s="228"/>
      <c r="F2" s="228"/>
      <c r="G2" s="228"/>
      <c r="H2" s="228"/>
      <c r="I2" s="228"/>
      <c r="J2" s="228"/>
      <c r="K2" s="227"/>
      <c r="L2" s="227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</row>
    <row r="3" spans="1:23" ht="16.5">
      <c r="A3" s="385" t="s">
        <v>243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5"/>
      <c r="V3" s="385"/>
      <c r="W3" s="385"/>
    </row>
    <row r="5" spans="1:23" ht="25.5">
      <c r="A5" s="238" t="s">
        <v>244</v>
      </c>
      <c r="B5" s="236" t="s">
        <v>245</v>
      </c>
      <c r="C5" s="386" t="s">
        <v>246</v>
      </c>
      <c r="D5" s="387"/>
      <c r="E5" s="387"/>
      <c r="F5" s="387"/>
      <c r="G5" s="235"/>
      <c r="H5" s="386" t="s">
        <v>247</v>
      </c>
      <c r="I5" s="387"/>
      <c r="J5" s="387"/>
      <c r="K5" s="387"/>
      <c r="L5" s="388"/>
      <c r="M5" s="389" t="s">
        <v>248</v>
      </c>
      <c r="N5" s="386" t="s">
        <v>249</v>
      </c>
      <c r="O5" s="387"/>
      <c r="P5" s="387"/>
      <c r="Q5" s="387"/>
      <c r="R5" s="388"/>
      <c r="S5" s="391" t="s">
        <v>250</v>
      </c>
      <c r="T5" s="392"/>
      <c r="U5" s="392"/>
      <c r="V5" s="392"/>
      <c r="W5" s="393"/>
    </row>
    <row r="6" spans="1:23" ht="12.75">
      <c r="A6" s="239"/>
      <c r="B6" s="237"/>
      <c r="C6" s="230" t="s">
        <v>251</v>
      </c>
      <c r="D6" s="230" t="s">
        <v>124</v>
      </c>
      <c r="E6" s="230" t="s">
        <v>125</v>
      </c>
      <c r="F6" s="230" t="s">
        <v>126</v>
      </c>
      <c r="G6" s="230" t="s">
        <v>127</v>
      </c>
      <c r="H6" s="230" t="s">
        <v>251</v>
      </c>
      <c r="I6" s="230" t="s">
        <v>124</v>
      </c>
      <c r="J6" s="230" t="s">
        <v>125</v>
      </c>
      <c r="K6" s="231" t="s">
        <v>126</v>
      </c>
      <c r="L6" s="231" t="s">
        <v>127</v>
      </c>
      <c r="M6" s="390"/>
      <c r="N6" s="230" t="s">
        <v>251</v>
      </c>
      <c r="O6" s="230" t="s">
        <v>124</v>
      </c>
      <c r="P6" s="230" t="s">
        <v>125</v>
      </c>
      <c r="Q6" s="230" t="s">
        <v>126</v>
      </c>
      <c r="R6" s="230" t="s">
        <v>127</v>
      </c>
      <c r="S6" s="230" t="s">
        <v>251</v>
      </c>
      <c r="T6" s="230" t="s">
        <v>124</v>
      </c>
      <c r="U6" s="230" t="s">
        <v>125</v>
      </c>
      <c r="V6" s="230" t="s">
        <v>126</v>
      </c>
      <c r="W6" s="230" t="s">
        <v>127</v>
      </c>
    </row>
    <row r="7" spans="1:23" ht="12.75">
      <c r="A7" s="232">
        <v>1</v>
      </c>
      <c r="B7" s="233">
        <f>+A7+1</f>
        <v>2</v>
      </c>
      <c r="C7" s="233">
        <f>+B7+1</f>
        <v>3</v>
      </c>
      <c r="D7" s="233">
        <f>+C7+1</f>
        <v>4</v>
      </c>
      <c r="E7" s="233">
        <v>5</v>
      </c>
      <c r="F7" s="233">
        <v>6</v>
      </c>
      <c r="G7" s="233">
        <f>+F7+1</f>
        <v>7</v>
      </c>
      <c r="H7" s="233">
        <f>+G7+1</f>
        <v>8</v>
      </c>
      <c r="I7" s="233">
        <v>9</v>
      </c>
      <c r="J7" s="233">
        <v>10</v>
      </c>
      <c r="K7" s="232">
        <f>+J7+1</f>
        <v>11</v>
      </c>
      <c r="L7" s="232">
        <f>+K7+1</f>
        <v>12</v>
      </c>
      <c r="M7" s="233">
        <v>13</v>
      </c>
      <c r="N7" s="233">
        <f>+M7+1</f>
        <v>14</v>
      </c>
      <c r="O7" s="233">
        <f>+N7+1</f>
        <v>15</v>
      </c>
      <c r="P7" s="233">
        <f>+O7+1</f>
        <v>16</v>
      </c>
      <c r="Q7" s="233">
        <v>17</v>
      </c>
      <c r="R7" s="233">
        <f>+Q7+1</f>
        <v>18</v>
      </c>
      <c r="S7" s="233">
        <f>+R7+1</f>
        <v>19</v>
      </c>
      <c r="T7" s="233">
        <f>+S7+1</f>
        <v>20</v>
      </c>
      <c r="U7" s="233">
        <v>21</v>
      </c>
      <c r="V7" s="233">
        <f>+U7+1</f>
        <v>22</v>
      </c>
      <c r="W7" s="233">
        <f>+V7+1</f>
        <v>23</v>
      </c>
    </row>
    <row r="8" spans="1:23" ht="12.75">
      <c r="A8" s="382" t="s">
        <v>361</v>
      </c>
      <c r="B8" s="383"/>
      <c r="C8" s="383"/>
      <c r="D8" s="383"/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383"/>
      <c r="P8" s="383"/>
      <c r="Q8" s="383"/>
      <c r="R8" s="383"/>
      <c r="S8" s="383"/>
      <c r="T8" s="383"/>
      <c r="U8" s="383"/>
      <c r="V8" s="383"/>
      <c r="W8" s="384"/>
    </row>
    <row r="9" spans="1:23" ht="25.5">
      <c r="A9" s="234"/>
      <c r="B9" s="234" t="s">
        <v>252</v>
      </c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</row>
    <row r="10" spans="1:23" ht="12.75">
      <c r="A10" s="245">
        <v>1</v>
      </c>
      <c r="B10" s="245" t="s">
        <v>253</v>
      </c>
      <c r="C10" s="245">
        <f aca="true" t="shared" si="0" ref="C10:C53">F10+G10</f>
        <v>3440.158</v>
      </c>
      <c r="D10" s="245"/>
      <c r="E10" s="245"/>
      <c r="F10" s="245"/>
      <c r="G10" s="244">
        <v>3440.158</v>
      </c>
      <c r="H10" s="245">
        <f aca="true" t="shared" si="1" ref="H10:H53">K10+L10</f>
        <v>0.47753442531926704</v>
      </c>
      <c r="I10" s="245"/>
      <c r="J10" s="245"/>
      <c r="K10" s="245"/>
      <c r="L10" s="245">
        <f aca="true" t="shared" si="2" ref="L10:L53">G10/M10</f>
        <v>0.47753442531926704</v>
      </c>
      <c r="M10" s="245">
        <v>7204</v>
      </c>
      <c r="N10" s="245"/>
      <c r="O10" s="245"/>
      <c r="P10" s="245"/>
      <c r="Q10" s="245"/>
      <c r="R10" s="245"/>
      <c r="S10" s="245"/>
      <c r="T10" s="245"/>
      <c r="U10" s="245"/>
      <c r="V10" s="245"/>
      <c r="W10" s="245"/>
    </row>
    <row r="11" spans="1:23" ht="38.25">
      <c r="A11" s="245">
        <v>2</v>
      </c>
      <c r="B11" s="245" t="s">
        <v>254</v>
      </c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</row>
    <row r="12" spans="1:23" ht="89.25">
      <c r="A12" s="245">
        <v>3</v>
      </c>
      <c r="B12" s="245" t="s">
        <v>255</v>
      </c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</row>
    <row r="13" spans="1:23" ht="25.5">
      <c r="A13" s="245">
        <v>4</v>
      </c>
      <c r="B13" s="245" t="s">
        <v>256</v>
      </c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</row>
    <row r="14" spans="1:23" ht="25.5">
      <c r="A14" s="245">
        <v>5</v>
      </c>
      <c r="B14" s="245" t="s">
        <v>257</v>
      </c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</row>
    <row r="15" spans="1:23" ht="25.5">
      <c r="A15" s="245">
        <v>6</v>
      </c>
      <c r="B15" s="245" t="s">
        <v>258</v>
      </c>
      <c r="C15" s="245"/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</row>
    <row r="16" spans="1:23" ht="25.5">
      <c r="A16" s="245">
        <v>7</v>
      </c>
      <c r="B16" s="245" t="s">
        <v>259</v>
      </c>
      <c r="C16" s="245">
        <f t="shared" si="0"/>
        <v>42.506</v>
      </c>
      <c r="D16" s="245"/>
      <c r="E16" s="245"/>
      <c r="F16" s="245"/>
      <c r="G16" s="244">
        <v>42.506</v>
      </c>
      <c r="H16" s="245">
        <f t="shared" si="1"/>
        <v>0.005900333148250972</v>
      </c>
      <c r="I16" s="245"/>
      <c r="J16" s="245"/>
      <c r="K16" s="245"/>
      <c r="L16" s="245">
        <f t="shared" si="2"/>
        <v>0.005900333148250972</v>
      </c>
      <c r="M16" s="245">
        <v>7204</v>
      </c>
      <c r="N16" s="245"/>
      <c r="O16" s="245"/>
      <c r="P16" s="245"/>
      <c r="Q16" s="245"/>
      <c r="R16" s="245">
        <v>1</v>
      </c>
      <c r="S16" s="245">
        <v>1</v>
      </c>
      <c r="T16" s="245"/>
      <c r="U16" s="245"/>
      <c r="V16" s="245"/>
      <c r="W16" s="245">
        <v>1</v>
      </c>
    </row>
    <row r="17" spans="1:23" ht="12.75">
      <c r="A17" s="245">
        <v>8</v>
      </c>
      <c r="B17" s="245" t="s">
        <v>260</v>
      </c>
      <c r="C17" s="245">
        <f t="shared" si="0"/>
        <v>361.691</v>
      </c>
      <c r="D17" s="245"/>
      <c r="E17" s="245"/>
      <c r="F17" s="245">
        <v>361.691</v>
      </c>
      <c r="G17" s="245"/>
      <c r="H17" s="245">
        <f t="shared" si="1"/>
        <v>0.050206968350916155</v>
      </c>
      <c r="I17" s="245"/>
      <c r="J17" s="245"/>
      <c r="K17" s="245">
        <f>F17/M17</f>
        <v>0.050206968350916155</v>
      </c>
      <c r="L17" s="245">
        <f t="shared" si="2"/>
        <v>0</v>
      </c>
      <c r="M17" s="245">
        <v>7204</v>
      </c>
      <c r="N17" s="245"/>
      <c r="O17" s="245"/>
      <c r="P17" s="245"/>
      <c r="Q17" s="245">
        <v>1</v>
      </c>
      <c r="R17" s="245"/>
      <c r="S17" s="245">
        <v>1</v>
      </c>
      <c r="T17" s="245"/>
      <c r="U17" s="245"/>
      <c r="V17" s="245">
        <v>1</v>
      </c>
      <c r="W17" s="245">
        <v>0</v>
      </c>
    </row>
    <row r="18" spans="1:23" ht="127.5">
      <c r="A18" s="245">
        <v>9</v>
      </c>
      <c r="B18" s="245" t="s">
        <v>261</v>
      </c>
      <c r="C18" s="245">
        <f>E18+F18+G18</f>
        <v>40.695</v>
      </c>
      <c r="D18" s="245"/>
      <c r="E18" s="245"/>
      <c r="F18" s="244">
        <v>40.695</v>
      </c>
      <c r="G18" s="246"/>
      <c r="H18" s="245">
        <f t="shared" si="1"/>
        <v>0.00564894503053859</v>
      </c>
      <c r="I18" s="245"/>
      <c r="J18" s="245"/>
      <c r="K18" s="245"/>
      <c r="L18" s="245">
        <f>F18/M18</f>
        <v>0.00564894503053859</v>
      </c>
      <c r="M18" s="245">
        <v>7204</v>
      </c>
      <c r="N18" s="245"/>
      <c r="O18" s="245"/>
      <c r="P18" s="245"/>
      <c r="Q18" s="245">
        <v>1</v>
      </c>
      <c r="R18" s="245"/>
      <c r="S18" s="245">
        <v>1</v>
      </c>
      <c r="T18" s="245"/>
      <c r="U18" s="245"/>
      <c r="V18" s="245"/>
      <c r="W18" s="245">
        <v>1</v>
      </c>
    </row>
    <row r="19" spans="1:23" ht="51">
      <c r="A19" s="245">
        <v>10</v>
      </c>
      <c r="B19" s="245" t="s">
        <v>262</v>
      </c>
      <c r="C19" s="245">
        <f t="shared" si="0"/>
        <v>1383.087</v>
      </c>
      <c r="D19" s="245"/>
      <c r="E19" s="245"/>
      <c r="F19" s="245"/>
      <c r="G19" s="244">
        <v>1383.087</v>
      </c>
      <c r="H19" s="245">
        <f t="shared" si="1"/>
        <v>0.1919887562465297</v>
      </c>
      <c r="I19" s="245"/>
      <c r="J19" s="245"/>
      <c r="K19" s="245"/>
      <c r="L19" s="245">
        <f t="shared" si="2"/>
        <v>0.1919887562465297</v>
      </c>
      <c r="M19" s="245">
        <v>7204</v>
      </c>
      <c r="N19" s="245"/>
      <c r="O19" s="245"/>
      <c r="P19" s="245"/>
      <c r="Q19" s="245"/>
      <c r="R19" s="245">
        <v>1</v>
      </c>
      <c r="S19" s="245">
        <v>1</v>
      </c>
      <c r="T19" s="245"/>
      <c r="U19" s="245"/>
      <c r="V19" s="245"/>
      <c r="W19" s="245">
        <v>1</v>
      </c>
    </row>
    <row r="20" spans="1:23" ht="38.25">
      <c r="A20" s="245">
        <v>11</v>
      </c>
      <c r="B20" s="245" t="s">
        <v>263</v>
      </c>
      <c r="C20" s="245">
        <f t="shared" si="0"/>
        <v>357.079</v>
      </c>
      <c r="D20" s="245"/>
      <c r="E20" s="245"/>
      <c r="F20" s="244">
        <v>357.079</v>
      </c>
      <c r="G20" s="245"/>
      <c r="H20" s="245">
        <f t="shared" si="1"/>
        <v>0.049566768461965574</v>
      </c>
      <c r="I20" s="245"/>
      <c r="J20" s="245"/>
      <c r="K20" s="245">
        <f>F20/M20</f>
        <v>0.049566768461965574</v>
      </c>
      <c r="L20" s="245">
        <f t="shared" si="2"/>
        <v>0</v>
      </c>
      <c r="M20" s="245">
        <v>7204</v>
      </c>
      <c r="N20" s="245"/>
      <c r="O20" s="245"/>
      <c r="P20" s="245"/>
      <c r="Q20" s="245">
        <v>1</v>
      </c>
      <c r="R20" s="245"/>
      <c r="S20" s="245">
        <v>1</v>
      </c>
      <c r="T20" s="245"/>
      <c r="U20" s="245"/>
      <c r="V20" s="245">
        <v>1</v>
      </c>
      <c r="W20" s="245"/>
    </row>
    <row r="21" spans="1:23" ht="25.5">
      <c r="A21" s="245">
        <v>12</v>
      </c>
      <c r="B21" s="245" t="s">
        <v>264</v>
      </c>
      <c r="C21" s="245">
        <f t="shared" si="0"/>
        <v>163.04</v>
      </c>
      <c r="D21" s="245"/>
      <c r="E21" s="245"/>
      <c r="F21" s="245"/>
      <c r="G21" s="244">
        <v>163.04</v>
      </c>
      <c r="H21" s="245">
        <f t="shared" si="1"/>
        <v>0.02263187118267629</v>
      </c>
      <c r="I21" s="245"/>
      <c r="J21" s="245"/>
      <c r="K21" s="245"/>
      <c r="L21" s="245">
        <f t="shared" si="2"/>
        <v>0.02263187118267629</v>
      </c>
      <c r="M21" s="245">
        <v>7204</v>
      </c>
      <c r="N21" s="245"/>
      <c r="O21" s="245"/>
      <c r="P21" s="245"/>
      <c r="Q21" s="245"/>
      <c r="R21" s="245">
        <v>1</v>
      </c>
      <c r="S21" s="245">
        <v>1</v>
      </c>
      <c r="T21" s="245"/>
      <c r="U21" s="245"/>
      <c r="V21" s="245"/>
      <c r="W21" s="245">
        <v>1</v>
      </c>
    </row>
    <row r="22" spans="1:23" ht="12.75">
      <c r="A22" s="245">
        <v>13</v>
      </c>
      <c r="B22" s="245" t="s">
        <v>265</v>
      </c>
      <c r="C22" s="245">
        <f t="shared" si="0"/>
        <v>717.437</v>
      </c>
      <c r="D22" s="245"/>
      <c r="E22" s="245"/>
      <c r="F22" s="244">
        <v>688.38</v>
      </c>
      <c r="G22" s="244">
        <v>29.057</v>
      </c>
      <c r="H22" s="245">
        <f t="shared" si="1"/>
        <v>0.09958870072182122</v>
      </c>
      <c r="I22" s="245"/>
      <c r="J22" s="245"/>
      <c r="K22" s="245">
        <f>F22/M22</f>
        <v>0.0955552470849528</v>
      </c>
      <c r="L22" s="245">
        <f t="shared" si="2"/>
        <v>0.004033453636868406</v>
      </c>
      <c r="M22" s="245">
        <v>7204</v>
      </c>
      <c r="N22" s="245"/>
      <c r="O22" s="245"/>
      <c r="P22" s="245"/>
      <c r="Q22" s="245">
        <v>1</v>
      </c>
      <c r="R22" s="245">
        <v>1</v>
      </c>
      <c r="S22" s="245">
        <f>1</f>
        <v>1</v>
      </c>
      <c r="T22" s="245"/>
      <c r="U22" s="245"/>
      <c r="V22" s="245">
        <f>F22/C22</f>
        <v>0.9594988828287362</v>
      </c>
      <c r="W22" s="245">
        <f>S22-V22</f>
        <v>0.04050111717126381</v>
      </c>
    </row>
    <row r="23" spans="1:23" ht="25.5">
      <c r="A23" s="245">
        <v>14</v>
      </c>
      <c r="B23" s="245" t="s">
        <v>266</v>
      </c>
      <c r="C23" s="245">
        <f t="shared" si="0"/>
        <v>1945.0880000000002</v>
      </c>
      <c r="D23" s="245"/>
      <c r="E23" s="245"/>
      <c r="F23" s="244">
        <v>250.208</v>
      </c>
      <c r="G23" s="244">
        <v>1694.88</v>
      </c>
      <c r="H23" s="245">
        <f t="shared" si="1"/>
        <v>0.2700011104941699</v>
      </c>
      <c r="I23" s="245"/>
      <c r="J23" s="245"/>
      <c r="K23" s="245">
        <f>F23/M23</f>
        <v>0.0347318156579678</v>
      </c>
      <c r="L23" s="245">
        <f t="shared" si="2"/>
        <v>0.23526929483620213</v>
      </c>
      <c r="M23" s="245">
        <v>7204</v>
      </c>
      <c r="N23" s="245"/>
      <c r="O23" s="245"/>
      <c r="P23" s="245"/>
      <c r="Q23" s="245">
        <v>1</v>
      </c>
      <c r="R23" s="245">
        <v>1</v>
      </c>
      <c r="S23" s="245">
        <f>1</f>
        <v>1</v>
      </c>
      <c r="T23" s="245"/>
      <c r="U23" s="245"/>
      <c r="V23" s="245">
        <f aca="true" t="shared" si="3" ref="V23:V86">F23/C23</f>
        <v>0.1286358252171624</v>
      </c>
      <c r="W23" s="245">
        <f aca="true" t="shared" si="4" ref="W23:W86">S23-V23</f>
        <v>0.8713641747828376</v>
      </c>
    </row>
    <row r="24" spans="1:23" ht="25.5">
      <c r="A24" s="245">
        <v>15</v>
      </c>
      <c r="B24" s="245" t="s">
        <v>267</v>
      </c>
      <c r="C24" s="245">
        <f t="shared" si="0"/>
        <v>797.022</v>
      </c>
      <c r="D24" s="245"/>
      <c r="E24" s="245"/>
      <c r="F24" s="244">
        <v>797.022</v>
      </c>
      <c r="G24" s="245"/>
      <c r="H24" s="245">
        <f t="shared" si="1"/>
        <v>0.11063603553581344</v>
      </c>
      <c r="I24" s="245"/>
      <c r="J24" s="245"/>
      <c r="K24" s="245">
        <f>F24/M24</f>
        <v>0.11063603553581344</v>
      </c>
      <c r="L24" s="245">
        <f t="shared" si="2"/>
        <v>0</v>
      </c>
      <c r="M24" s="245">
        <v>7204</v>
      </c>
      <c r="N24" s="245"/>
      <c r="O24" s="245"/>
      <c r="P24" s="245"/>
      <c r="Q24" s="245">
        <v>1</v>
      </c>
      <c r="R24" s="245"/>
      <c r="S24" s="245">
        <f>1</f>
        <v>1</v>
      </c>
      <c r="T24" s="245"/>
      <c r="U24" s="245"/>
      <c r="V24" s="245">
        <f t="shared" si="3"/>
        <v>1</v>
      </c>
      <c r="W24" s="245">
        <f t="shared" si="4"/>
        <v>0</v>
      </c>
    </row>
    <row r="25" spans="1:23" ht="51">
      <c r="A25" s="245">
        <v>16</v>
      </c>
      <c r="B25" s="245" t="s">
        <v>268</v>
      </c>
      <c r="C25" s="245">
        <f t="shared" si="0"/>
        <v>51.34</v>
      </c>
      <c r="D25" s="245"/>
      <c r="E25" s="245"/>
      <c r="F25" s="245"/>
      <c r="G25" s="244">
        <v>51.34</v>
      </c>
      <c r="H25" s="245">
        <f t="shared" si="1"/>
        <v>0.00712659633536924</v>
      </c>
      <c r="I25" s="245"/>
      <c r="J25" s="245"/>
      <c r="K25" s="245"/>
      <c r="L25" s="245">
        <f t="shared" si="2"/>
        <v>0.00712659633536924</v>
      </c>
      <c r="M25" s="245">
        <v>7204</v>
      </c>
      <c r="N25" s="245"/>
      <c r="O25" s="245"/>
      <c r="P25" s="245"/>
      <c r="Q25" s="245"/>
      <c r="R25" s="245">
        <v>1</v>
      </c>
      <c r="S25" s="245">
        <f>1</f>
        <v>1</v>
      </c>
      <c r="T25" s="245"/>
      <c r="U25" s="245"/>
      <c r="V25" s="245">
        <f t="shared" si="3"/>
        <v>0</v>
      </c>
      <c r="W25" s="245">
        <f t="shared" si="4"/>
        <v>1</v>
      </c>
    </row>
    <row r="26" spans="1:23" ht="25.5">
      <c r="A26" s="245">
        <v>17</v>
      </c>
      <c r="B26" s="245" t="s">
        <v>269</v>
      </c>
      <c r="C26" s="245">
        <f t="shared" si="0"/>
        <v>481.367</v>
      </c>
      <c r="D26" s="245"/>
      <c r="E26" s="245"/>
      <c r="F26" s="244">
        <v>481.367</v>
      </c>
      <c r="G26" s="245"/>
      <c r="H26" s="245">
        <f t="shared" si="1"/>
        <v>0.0668194058856191</v>
      </c>
      <c r="I26" s="245"/>
      <c r="J26" s="245"/>
      <c r="K26" s="245">
        <f>F26/M26</f>
        <v>0.0668194058856191</v>
      </c>
      <c r="L26" s="245">
        <f t="shared" si="2"/>
        <v>0</v>
      </c>
      <c r="M26" s="245">
        <v>7204</v>
      </c>
      <c r="N26" s="245"/>
      <c r="O26" s="245"/>
      <c r="P26" s="245"/>
      <c r="Q26" s="245">
        <v>1</v>
      </c>
      <c r="R26" s="245"/>
      <c r="S26" s="245">
        <f>1</f>
        <v>1</v>
      </c>
      <c r="T26" s="245"/>
      <c r="U26" s="245"/>
      <c r="V26" s="245">
        <f t="shared" si="3"/>
        <v>1</v>
      </c>
      <c r="W26" s="245">
        <f t="shared" si="4"/>
        <v>0</v>
      </c>
    </row>
    <row r="27" spans="1:23" ht="25.5">
      <c r="A27" s="245">
        <v>18</v>
      </c>
      <c r="B27" s="245" t="s">
        <v>269</v>
      </c>
      <c r="C27" s="245">
        <f t="shared" si="0"/>
        <v>448.407</v>
      </c>
      <c r="D27" s="245"/>
      <c r="E27" s="245"/>
      <c r="F27" s="245"/>
      <c r="G27" s="244">
        <v>448.407</v>
      </c>
      <c r="H27" s="245">
        <f t="shared" si="1"/>
        <v>0.06224416990560799</v>
      </c>
      <c r="I27" s="245"/>
      <c r="J27" s="245"/>
      <c r="K27" s="245">
        <f>F27/M27</f>
        <v>0</v>
      </c>
      <c r="L27" s="245">
        <f t="shared" si="2"/>
        <v>0.06224416990560799</v>
      </c>
      <c r="M27" s="245">
        <v>7204</v>
      </c>
      <c r="N27" s="245"/>
      <c r="O27" s="245"/>
      <c r="P27" s="245"/>
      <c r="Q27" s="245"/>
      <c r="R27" s="245">
        <v>1</v>
      </c>
      <c r="S27" s="245">
        <f>1</f>
        <v>1</v>
      </c>
      <c r="T27" s="245"/>
      <c r="U27" s="245"/>
      <c r="V27" s="245">
        <f t="shared" si="3"/>
        <v>0</v>
      </c>
      <c r="W27" s="245">
        <f t="shared" si="4"/>
        <v>1</v>
      </c>
    </row>
    <row r="28" spans="1:23" ht="38.25">
      <c r="A28" s="245">
        <v>19</v>
      </c>
      <c r="B28" s="245" t="s">
        <v>270</v>
      </c>
      <c r="C28" s="245">
        <f t="shared" si="0"/>
        <v>25.322</v>
      </c>
      <c r="D28" s="245"/>
      <c r="E28" s="245"/>
      <c r="F28" s="245"/>
      <c r="G28" s="244">
        <v>25.322</v>
      </c>
      <c r="H28" s="245">
        <f t="shared" si="1"/>
        <v>0.0035149916712937258</v>
      </c>
      <c r="I28" s="245"/>
      <c r="J28" s="245"/>
      <c r="K28" s="245"/>
      <c r="L28" s="245">
        <f t="shared" si="2"/>
        <v>0.0035149916712937258</v>
      </c>
      <c r="M28" s="245">
        <v>7204</v>
      </c>
      <c r="N28" s="245"/>
      <c r="O28" s="245"/>
      <c r="P28" s="245"/>
      <c r="Q28" s="245"/>
      <c r="R28" s="245">
        <v>1</v>
      </c>
      <c r="S28" s="245">
        <f>1</f>
        <v>1</v>
      </c>
      <c r="T28" s="245"/>
      <c r="U28" s="245"/>
      <c r="V28" s="245">
        <f t="shared" si="3"/>
        <v>0</v>
      </c>
      <c r="W28" s="245">
        <f t="shared" si="4"/>
        <v>1</v>
      </c>
    </row>
    <row r="29" spans="1:23" ht="38.25">
      <c r="A29" s="245">
        <v>20</v>
      </c>
      <c r="B29" s="245" t="s">
        <v>271</v>
      </c>
      <c r="C29" s="245">
        <f t="shared" si="0"/>
        <v>17.323</v>
      </c>
      <c r="D29" s="245"/>
      <c r="E29" s="245"/>
      <c r="F29" s="245"/>
      <c r="G29" s="244">
        <v>17.323</v>
      </c>
      <c r="H29" s="245">
        <f t="shared" si="1"/>
        <v>0.002404636313159356</v>
      </c>
      <c r="I29" s="245"/>
      <c r="J29" s="245"/>
      <c r="K29" s="245"/>
      <c r="L29" s="245">
        <f t="shared" si="2"/>
        <v>0.002404636313159356</v>
      </c>
      <c r="M29" s="245">
        <v>7204</v>
      </c>
      <c r="N29" s="245"/>
      <c r="O29" s="245"/>
      <c r="P29" s="245"/>
      <c r="Q29" s="245"/>
      <c r="R29" s="245">
        <v>1</v>
      </c>
      <c r="S29" s="245">
        <f>1</f>
        <v>1</v>
      </c>
      <c r="T29" s="245"/>
      <c r="U29" s="245"/>
      <c r="V29" s="245">
        <f t="shared" si="3"/>
        <v>0</v>
      </c>
      <c r="W29" s="245">
        <f t="shared" si="4"/>
        <v>1</v>
      </c>
    </row>
    <row r="30" spans="1:23" ht="102">
      <c r="A30" s="245">
        <v>21</v>
      </c>
      <c r="B30" s="245" t="s">
        <v>272</v>
      </c>
      <c r="C30" s="245">
        <f t="shared" si="0"/>
        <v>163.656</v>
      </c>
      <c r="D30" s="245"/>
      <c r="E30" s="245"/>
      <c r="F30" s="245"/>
      <c r="G30" s="244">
        <v>163.656</v>
      </c>
      <c r="H30" s="245">
        <f t="shared" si="1"/>
        <v>0.022717379233759022</v>
      </c>
      <c r="I30" s="245"/>
      <c r="J30" s="245"/>
      <c r="K30" s="245"/>
      <c r="L30" s="245">
        <f t="shared" si="2"/>
        <v>0.022717379233759022</v>
      </c>
      <c r="M30" s="245">
        <v>7204</v>
      </c>
      <c r="N30" s="245"/>
      <c r="O30" s="245"/>
      <c r="P30" s="245"/>
      <c r="Q30" s="245"/>
      <c r="R30" s="245">
        <v>1</v>
      </c>
      <c r="S30" s="245">
        <f>1</f>
        <v>1</v>
      </c>
      <c r="T30" s="245"/>
      <c r="U30" s="245"/>
      <c r="V30" s="245">
        <f t="shared" si="3"/>
        <v>0</v>
      </c>
      <c r="W30" s="245">
        <f t="shared" si="4"/>
        <v>1</v>
      </c>
    </row>
    <row r="31" spans="1:23" ht="76.5">
      <c r="A31" s="245">
        <v>22</v>
      </c>
      <c r="B31" s="245" t="s">
        <v>273</v>
      </c>
      <c r="C31" s="245">
        <f t="shared" si="0"/>
        <v>90.295</v>
      </c>
      <c r="D31" s="245"/>
      <c r="E31" s="245"/>
      <c r="F31" s="245"/>
      <c r="G31" s="244">
        <v>90.295</v>
      </c>
      <c r="H31" s="245">
        <f t="shared" si="1"/>
        <v>0.01253400888395336</v>
      </c>
      <c r="I31" s="245"/>
      <c r="J31" s="245"/>
      <c r="K31" s="245">
        <f>F31/M31</f>
        <v>0</v>
      </c>
      <c r="L31" s="245">
        <f t="shared" si="2"/>
        <v>0.01253400888395336</v>
      </c>
      <c r="M31" s="245">
        <v>7204</v>
      </c>
      <c r="N31" s="245"/>
      <c r="O31" s="245"/>
      <c r="P31" s="245"/>
      <c r="Q31" s="245"/>
      <c r="R31" s="245">
        <v>1</v>
      </c>
      <c r="S31" s="245">
        <f>1</f>
        <v>1</v>
      </c>
      <c r="T31" s="245"/>
      <c r="U31" s="245"/>
      <c r="V31" s="245">
        <f t="shared" si="3"/>
        <v>0</v>
      </c>
      <c r="W31" s="245">
        <f t="shared" si="4"/>
        <v>1</v>
      </c>
    </row>
    <row r="32" spans="1:23" ht="25.5">
      <c r="A32" s="245">
        <v>23</v>
      </c>
      <c r="B32" s="245" t="s">
        <v>274</v>
      </c>
      <c r="C32" s="245">
        <f t="shared" si="0"/>
        <v>83.465</v>
      </c>
      <c r="D32" s="245"/>
      <c r="E32" s="245"/>
      <c r="F32" s="245"/>
      <c r="G32" s="244">
        <v>83.465</v>
      </c>
      <c r="H32" s="245">
        <f t="shared" si="1"/>
        <v>0.011585924486396447</v>
      </c>
      <c r="I32" s="245"/>
      <c r="J32" s="245"/>
      <c r="K32" s="245">
        <f>F32/M32</f>
        <v>0</v>
      </c>
      <c r="L32" s="245">
        <f t="shared" si="2"/>
        <v>0.011585924486396447</v>
      </c>
      <c r="M32" s="245">
        <v>7204</v>
      </c>
      <c r="N32" s="245"/>
      <c r="O32" s="245"/>
      <c r="P32" s="245"/>
      <c r="Q32" s="245"/>
      <c r="R32" s="245">
        <v>1</v>
      </c>
      <c r="S32" s="245">
        <f>1</f>
        <v>1</v>
      </c>
      <c r="T32" s="245"/>
      <c r="U32" s="245"/>
      <c r="V32" s="245">
        <f t="shared" si="3"/>
        <v>0</v>
      </c>
      <c r="W32" s="245">
        <f t="shared" si="4"/>
        <v>1</v>
      </c>
    </row>
    <row r="33" spans="1:23" ht="12.75">
      <c r="A33" s="245">
        <v>24</v>
      </c>
      <c r="B33" s="245" t="s">
        <v>275</v>
      </c>
      <c r="C33" s="245">
        <f t="shared" si="0"/>
        <v>196.528</v>
      </c>
      <c r="D33" s="245"/>
      <c r="E33" s="245"/>
      <c r="F33" s="244">
        <v>61.415</v>
      </c>
      <c r="G33" s="244">
        <v>135.113</v>
      </c>
      <c r="H33" s="245">
        <f t="shared" si="1"/>
        <v>0.027280399777901167</v>
      </c>
      <c r="I33" s="245"/>
      <c r="J33" s="245"/>
      <c r="K33" s="245">
        <f>F33/M33</f>
        <v>0.008525124930594114</v>
      </c>
      <c r="L33" s="245">
        <f t="shared" si="2"/>
        <v>0.018755274847307053</v>
      </c>
      <c r="M33" s="245">
        <v>7204</v>
      </c>
      <c r="N33" s="245"/>
      <c r="O33" s="245"/>
      <c r="P33" s="245"/>
      <c r="Q33" s="245">
        <v>1</v>
      </c>
      <c r="R33" s="245">
        <v>1</v>
      </c>
      <c r="S33" s="245">
        <f>1</f>
        <v>1</v>
      </c>
      <c r="T33" s="245"/>
      <c r="U33" s="245"/>
      <c r="V33" s="245">
        <f t="shared" si="3"/>
        <v>0.3125</v>
      </c>
      <c r="W33" s="245">
        <f t="shared" si="4"/>
        <v>0.6875</v>
      </c>
    </row>
    <row r="34" spans="1:23" ht="25.5">
      <c r="A34" s="245">
        <v>25</v>
      </c>
      <c r="B34" s="245" t="s">
        <v>312</v>
      </c>
      <c r="C34" s="245">
        <f t="shared" si="0"/>
        <v>5.058</v>
      </c>
      <c r="D34" s="245"/>
      <c r="E34" s="245"/>
      <c r="F34" s="244">
        <v>5.058</v>
      </c>
      <c r="G34" s="245"/>
      <c r="H34" s="245">
        <f t="shared" si="1"/>
        <v>0.0007021099389228206</v>
      </c>
      <c r="I34" s="245"/>
      <c r="J34" s="245"/>
      <c r="K34" s="245">
        <f>F34/M34</f>
        <v>0.0007021099389228206</v>
      </c>
      <c r="L34" s="245">
        <f t="shared" si="2"/>
        <v>0</v>
      </c>
      <c r="M34" s="245">
        <v>7204</v>
      </c>
      <c r="N34" s="245"/>
      <c r="O34" s="245"/>
      <c r="P34" s="245"/>
      <c r="Q34" s="245">
        <v>1</v>
      </c>
      <c r="R34" s="245"/>
      <c r="S34" s="245">
        <f>1</f>
        <v>1</v>
      </c>
      <c r="T34" s="245"/>
      <c r="U34" s="245"/>
      <c r="V34" s="245">
        <f t="shared" si="3"/>
        <v>1</v>
      </c>
      <c r="W34" s="245">
        <f t="shared" si="4"/>
        <v>0</v>
      </c>
    </row>
    <row r="35" spans="1:23" ht="51">
      <c r="A35" s="245">
        <v>26</v>
      </c>
      <c r="B35" s="245" t="s">
        <v>276</v>
      </c>
      <c r="C35" s="245">
        <f t="shared" si="0"/>
        <v>43.627</v>
      </c>
      <c r="D35" s="245"/>
      <c r="E35" s="245"/>
      <c r="F35" s="245"/>
      <c r="G35" s="244">
        <v>43.627</v>
      </c>
      <c r="H35" s="245">
        <f t="shared" si="1"/>
        <v>0.0060559411438089955</v>
      </c>
      <c r="I35" s="245"/>
      <c r="J35" s="245"/>
      <c r="K35" s="245"/>
      <c r="L35" s="245">
        <f t="shared" si="2"/>
        <v>0.0060559411438089955</v>
      </c>
      <c r="M35" s="245">
        <v>7204</v>
      </c>
      <c r="N35" s="245"/>
      <c r="O35" s="245"/>
      <c r="P35" s="245"/>
      <c r="Q35" s="245"/>
      <c r="R35" s="245">
        <v>1</v>
      </c>
      <c r="S35" s="245">
        <f>1</f>
        <v>1</v>
      </c>
      <c r="T35" s="245"/>
      <c r="U35" s="245"/>
      <c r="V35" s="245">
        <f t="shared" si="3"/>
        <v>0</v>
      </c>
      <c r="W35" s="245">
        <f t="shared" si="4"/>
        <v>1</v>
      </c>
    </row>
    <row r="36" spans="1:23" ht="51">
      <c r="A36" s="245">
        <v>27</v>
      </c>
      <c r="B36" s="245" t="s">
        <v>277</v>
      </c>
      <c r="C36" s="245">
        <f t="shared" si="0"/>
        <v>4.753</v>
      </c>
      <c r="D36" s="245"/>
      <c r="E36" s="245"/>
      <c r="F36" s="245"/>
      <c r="G36" s="244">
        <v>4.753</v>
      </c>
      <c r="H36" s="245">
        <f t="shared" si="1"/>
        <v>0.0006597723486951694</v>
      </c>
      <c r="I36" s="245"/>
      <c r="J36" s="245"/>
      <c r="K36" s="245"/>
      <c r="L36" s="245">
        <f t="shared" si="2"/>
        <v>0.0006597723486951694</v>
      </c>
      <c r="M36" s="245">
        <v>7204</v>
      </c>
      <c r="N36" s="245"/>
      <c r="O36" s="245"/>
      <c r="P36" s="245"/>
      <c r="Q36" s="245"/>
      <c r="R36" s="245">
        <v>1</v>
      </c>
      <c r="S36" s="245">
        <f>1</f>
        <v>1</v>
      </c>
      <c r="T36" s="245"/>
      <c r="U36" s="245"/>
      <c r="V36" s="245">
        <f t="shared" si="3"/>
        <v>0</v>
      </c>
      <c r="W36" s="245">
        <f t="shared" si="4"/>
        <v>1</v>
      </c>
    </row>
    <row r="37" spans="1:23" ht="38.25">
      <c r="A37" s="245">
        <v>28</v>
      </c>
      <c r="B37" s="245" t="s">
        <v>278</v>
      </c>
      <c r="C37" s="245">
        <f t="shared" si="0"/>
        <v>10.15</v>
      </c>
      <c r="D37" s="245"/>
      <c r="E37" s="245"/>
      <c r="F37" s="245"/>
      <c r="G37" s="244">
        <v>10.15</v>
      </c>
      <c r="H37" s="245">
        <f t="shared" si="1"/>
        <v>0.0014089394780677402</v>
      </c>
      <c r="I37" s="245"/>
      <c r="J37" s="245"/>
      <c r="K37" s="245"/>
      <c r="L37" s="245">
        <f t="shared" si="2"/>
        <v>0.0014089394780677402</v>
      </c>
      <c r="M37" s="245">
        <v>7204</v>
      </c>
      <c r="N37" s="245"/>
      <c r="O37" s="245"/>
      <c r="P37" s="245"/>
      <c r="Q37" s="245"/>
      <c r="R37" s="245">
        <v>1</v>
      </c>
      <c r="S37" s="245">
        <f>1</f>
        <v>1</v>
      </c>
      <c r="T37" s="245"/>
      <c r="U37" s="245"/>
      <c r="V37" s="245">
        <f t="shared" si="3"/>
        <v>0</v>
      </c>
      <c r="W37" s="245">
        <f t="shared" si="4"/>
        <v>1</v>
      </c>
    </row>
    <row r="38" spans="1:23" ht="25.5">
      <c r="A38" s="245">
        <v>29</v>
      </c>
      <c r="B38" s="245" t="s">
        <v>279</v>
      </c>
      <c r="C38" s="245">
        <f t="shared" si="0"/>
        <v>1272.999</v>
      </c>
      <c r="D38" s="245"/>
      <c r="E38" s="245"/>
      <c r="F38" s="245"/>
      <c r="G38" s="244">
        <v>1272.999</v>
      </c>
      <c r="H38" s="245">
        <f t="shared" si="1"/>
        <v>0.17670724597445864</v>
      </c>
      <c r="I38" s="245"/>
      <c r="J38" s="245"/>
      <c r="K38" s="245"/>
      <c r="L38" s="245">
        <f t="shared" si="2"/>
        <v>0.17670724597445864</v>
      </c>
      <c r="M38" s="245">
        <v>7204</v>
      </c>
      <c r="N38" s="245"/>
      <c r="O38" s="245"/>
      <c r="P38" s="245"/>
      <c r="Q38" s="245"/>
      <c r="R38" s="245">
        <v>1</v>
      </c>
      <c r="S38" s="245">
        <f>1</f>
        <v>1</v>
      </c>
      <c r="T38" s="245"/>
      <c r="U38" s="245"/>
      <c r="V38" s="245">
        <f t="shared" si="3"/>
        <v>0</v>
      </c>
      <c r="W38" s="245">
        <f t="shared" si="4"/>
        <v>1</v>
      </c>
    </row>
    <row r="39" spans="1:23" ht="38.25">
      <c r="A39" s="245">
        <v>30</v>
      </c>
      <c r="B39" s="245" t="s">
        <v>280</v>
      </c>
      <c r="C39" s="245">
        <f t="shared" si="0"/>
        <v>51.236</v>
      </c>
      <c r="D39" s="245"/>
      <c r="E39" s="245"/>
      <c r="F39" s="245"/>
      <c r="G39" s="244">
        <v>51.236</v>
      </c>
      <c r="H39" s="245">
        <f t="shared" si="1"/>
        <v>0.007112159911160466</v>
      </c>
      <c r="I39" s="245"/>
      <c r="J39" s="245"/>
      <c r="K39" s="245"/>
      <c r="L39" s="245">
        <f t="shared" si="2"/>
        <v>0.007112159911160466</v>
      </c>
      <c r="M39" s="245">
        <v>7204</v>
      </c>
      <c r="N39" s="245"/>
      <c r="O39" s="245"/>
      <c r="P39" s="245"/>
      <c r="Q39" s="245"/>
      <c r="R39" s="245">
        <v>1</v>
      </c>
      <c r="S39" s="245">
        <f>1</f>
        <v>1</v>
      </c>
      <c r="T39" s="245"/>
      <c r="U39" s="245"/>
      <c r="V39" s="245">
        <f t="shared" si="3"/>
        <v>0</v>
      </c>
      <c r="W39" s="245">
        <f t="shared" si="4"/>
        <v>1</v>
      </c>
    </row>
    <row r="40" spans="1:23" ht="12.75">
      <c r="A40" s="245">
        <v>31</v>
      </c>
      <c r="B40" s="245" t="s">
        <v>281</v>
      </c>
      <c r="C40" s="245">
        <f t="shared" si="0"/>
        <v>24.218</v>
      </c>
      <c r="D40" s="245"/>
      <c r="E40" s="245"/>
      <c r="F40" s="244">
        <v>24.218</v>
      </c>
      <c r="G40" s="245"/>
      <c r="H40" s="245">
        <f t="shared" si="1"/>
        <v>0.0033617434758467517</v>
      </c>
      <c r="I40" s="245"/>
      <c r="J40" s="245"/>
      <c r="K40" s="245">
        <f>F40/M40</f>
        <v>0.0033617434758467517</v>
      </c>
      <c r="L40" s="245">
        <f t="shared" si="2"/>
        <v>0</v>
      </c>
      <c r="M40" s="245">
        <v>7204</v>
      </c>
      <c r="N40" s="245"/>
      <c r="O40" s="245"/>
      <c r="P40" s="245"/>
      <c r="Q40" s="245">
        <v>1</v>
      </c>
      <c r="R40" s="245"/>
      <c r="S40" s="245">
        <f>1</f>
        <v>1</v>
      </c>
      <c r="T40" s="245"/>
      <c r="U40" s="245"/>
      <c r="V40" s="245">
        <f t="shared" si="3"/>
        <v>1</v>
      </c>
      <c r="W40" s="245">
        <f t="shared" si="4"/>
        <v>0</v>
      </c>
    </row>
    <row r="41" spans="1:23" ht="51">
      <c r="A41" s="245">
        <v>32</v>
      </c>
      <c r="B41" s="245" t="s">
        <v>282</v>
      </c>
      <c r="C41" s="245">
        <f t="shared" si="0"/>
        <v>46.095</v>
      </c>
      <c r="D41" s="245"/>
      <c r="E41" s="245"/>
      <c r="F41" s="245"/>
      <c r="G41" s="244">
        <v>46.095</v>
      </c>
      <c r="H41" s="245">
        <f t="shared" si="1"/>
        <v>0.006398528595224875</v>
      </c>
      <c r="I41" s="245"/>
      <c r="J41" s="245"/>
      <c r="K41" s="245"/>
      <c r="L41" s="245">
        <f t="shared" si="2"/>
        <v>0.006398528595224875</v>
      </c>
      <c r="M41" s="245">
        <v>7204</v>
      </c>
      <c r="N41" s="245"/>
      <c r="O41" s="245"/>
      <c r="P41" s="245"/>
      <c r="Q41" s="245"/>
      <c r="R41" s="245">
        <v>1</v>
      </c>
      <c r="S41" s="245">
        <f>1</f>
        <v>1</v>
      </c>
      <c r="T41" s="245"/>
      <c r="U41" s="245"/>
      <c r="V41" s="245">
        <f t="shared" si="3"/>
        <v>0</v>
      </c>
      <c r="W41" s="245">
        <f t="shared" si="4"/>
        <v>1</v>
      </c>
    </row>
    <row r="42" spans="1:23" ht="25.5">
      <c r="A42" s="245">
        <v>33</v>
      </c>
      <c r="B42" s="245" t="s">
        <v>283</v>
      </c>
      <c r="C42" s="245">
        <f t="shared" si="0"/>
        <v>253.466</v>
      </c>
      <c r="D42" s="245"/>
      <c r="E42" s="245"/>
      <c r="F42" s="245"/>
      <c r="G42" s="244">
        <v>253.466</v>
      </c>
      <c r="H42" s="245">
        <f t="shared" si="1"/>
        <v>0.035184064408661855</v>
      </c>
      <c r="I42" s="245"/>
      <c r="J42" s="245"/>
      <c r="K42" s="245"/>
      <c r="L42" s="245">
        <f t="shared" si="2"/>
        <v>0.035184064408661855</v>
      </c>
      <c r="M42" s="245">
        <v>7204</v>
      </c>
      <c r="N42" s="245"/>
      <c r="O42" s="245"/>
      <c r="P42" s="245"/>
      <c r="Q42" s="245"/>
      <c r="R42" s="245">
        <v>1</v>
      </c>
      <c r="S42" s="245">
        <f>1</f>
        <v>1</v>
      </c>
      <c r="T42" s="245"/>
      <c r="U42" s="245"/>
      <c r="V42" s="245">
        <f t="shared" si="3"/>
        <v>0</v>
      </c>
      <c r="W42" s="245">
        <f t="shared" si="4"/>
        <v>1</v>
      </c>
    </row>
    <row r="43" spans="1:23" ht="38.25">
      <c r="A43" s="245">
        <v>34</v>
      </c>
      <c r="B43" s="245" t="s">
        <v>284</v>
      </c>
      <c r="C43" s="245">
        <f t="shared" si="0"/>
        <v>15.46</v>
      </c>
      <c r="D43" s="245"/>
      <c r="E43" s="245"/>
      <c r="F43" s="245"/>
      <c r="G43" s="244">
        <v>15.46</v>
      </c>
      <c r="H43" s="245">
        <f t="shared" si="1"/>
        <v>0.0021460299833425877</v>
      </c>
      <c r="I43" s="245"/>
      <c r="J43" s="245"/>
      <c r="K43" s="245"/>
      <c r="L43" s="245">
        <f t="shared" si="2"/>
        <v>0.0021460299833425877</v>
      </c>
      <c r="M43" s="245">
        <v>7204</v>
      </c>
      <c r="N43" s="245"/>
      <c r="O43" s="245"/>
      <c r="P43" s="245"/>
      <c r="Q43" s="245"/>
      <c r="R43" s="245">
        <v>1</v>
      </c>
      <c r="S43" s="245">
        <f>1</f>
        <v>1</v>
      </c>
      <c r="T43" s="245"/>
      <c r="U43" s="245"/>
      <c r="V43" s="245">
        <f t="shared" si="3"/>
        <v>0</v>
      </c>
      <c r="W43" s="245">
        <f t="shared" si="4"/>
        <v>1</v>
      </c>
    </row>
    <row r="44" spans="1:23" ht="51">
      <c r="A44" s="245">
        <v>35</v>
      </c>
      <c r="B44" s="245" t="s">
        <v>285</v>
      </c>
      <c r="C44" s="245">
        <f>F44+G44</f>
        <v>3.797</v>
      </c>
      <c r="D44" s="245"/>
      <c r="E44" s="245"/>
      <c r="F44" s="245"/>
      <c r="G44" s="245">
        <v>3.797</v>
      </c>
      <c r="H44" s="245">
        <f t="shared" si="1"/>
        <v>0.0005270682953914493</v>
      </c>
      <c r="I44" s="245"/>
      <c r="J44" s="245"/>
      <c r="K44" s="245"/>
      <c r="L44" s="245">
        <f>G44/M44</f>
        <v>0.0005270682953914493</v>
      </c>
      <c r="M44" s="245">
        <v>7204</v>
      </c>
      <c r="N44" s="245"/>
      <c r="O44" s="245"/>
      <c r="P44" s="245"/>
      <c r="Q44" s="245"/>
      <c r="R44" s="245">
        <v>1</v>
      </c>
      <c r="S44" s="245">
        <f>1</f>
        <v>1</v>
      </c>
      <c r="T44" s="245"/>
      <c r="U44" s="245"/>
      <c r="V44" s="245">
        <f t="shared" si="3"/>
        <v>0</v>
      </c>
      <c r="W44" s="245">
        <f t="shared" si="4"/>
        <v>1</v>
      </c>
    </row>
    <row r="45" spans="1:23" ht="25.5">
      <c r="A45" s="245">
        <v>36</v>
      </c>
      <c r="B45" s="245" t="s">
        <v>286</v>
      </c>
      <c r="C45" s="245">
        <f t="shared" si="0"/>
        <v>60.656</v>
      </c>
      <c r="D45" s="245"/>
      <c r="E45" s="245"/>
      <c r="F45" s="245"/>
      <c r="G45" s="244">
        <v>60.656</v>
      </c>
      <c r="H45" s="245">
        <f t="shared" si="1"/>
        <v>0.00841976679622432</v>
      </c>
      <c r="I45" s="245"/>
      <c r="J45" s="245"/>
      <c r="K45" s="245"/>
      <c r="L45" s="245">
        <f t="shared" si="2"/>
        <v>0.00841976679622432</v>
      </c>
      <c r="M45" s="245">
        <v>7204</v>
      </c>
      <c r="N45" s="245"/>
      <c r="O45" s="245"/>
      <c r="P45" s="245"/>
      <c r="Q45" s="245"/>
      <c r="R45" s="245">
        <v>1</v>
      </c>
      <c r="S45" s="245">
        <f>1</f>
        <v>1</v>
      </c>
      <c r="T45" s="245"/>
      <c r="U45" s="245"/>
      <c r="V45" s="245">
        <f t="shared" si="3"/>
        <v>0</v>
      </c>
      <c r="W45" s="245">
        <f t="shared" si="4"/>
        <v>1</v>
      </c>
    </row>
    <row r="46" spans="1:23" ht="51">
      <c r="A46" s="245">
        <v>37</v>
      </c>
      <c r="B46" s="245" t="s">
        <v>287</v>
      </c>
      <c r="C46" s="245">
        <f t="shared" si="0"/>
        <v>18.251</v>
      </c>
      <c r="D46" s="245"/>
      <c r="E46" s="245"/>
      <c r="F46" s="245"/>
      <c r="G46" s="244">
        <v>18.251</v>
      </c>
      <c r="H46" s="245">
        <f t="shared" si="1"/>
        <v>0.0025334536368684067</v>
      </c>
      <c r="I46" s="245"/>
      <c r="J46" s="245"/>
      <c r="K46" s="245"/>
      <c r="L46" s="245">
        <f t="shared" si="2"/>
        <v>0.0025334536368684067</v>
      </c>
      <c r="M46" s="245">
        <v>7204</v>
      </c>
      <c r="N46" s="245"/>
      <c r="O46" s="245"/>
      <c r="P46" s="245"/>
      <c r="Q46" s="245"/>
      <c r="R46" s="245">
        <v>1</v>
      </c>
      <c r="S46" s="245">
        <f>1</f>
        <v>1</v>
      </c>
      <c r="T46" s="245"/>
      <c r="U46" s="245"/>
      <c r="V46" s="245">
        <f t="shared" si="3"/>
        <v>0</v>
      </c>
      <c r="W46" s="245">
        <f t="shared" si="4"/>
        <v>1</v>
      </c>
    </row>
    <row r="47" spans="1:23" ht="51">
      <c r="A47" s="245">
        <v>38</v>
      </c>
      <c r="B47" s="245" t="s">
        <v>302</v>
      </c>
      <c r="C47" s="245">
        <f t="shared" si="0"/>
        <v>0.863</v>
      </c>
      <c r="D47" s="245"/>
      <c r="E47" s="245"/>
      <c r="F47" s="245"/>
      <c r="G47" s="244">
        <v>0.863</v>
      </c>
      <c r="H47" s="245">
        <f t="shared" si="1"/>
        <v>0.00011979455857856746</v>
      </c>
      <c r="I47" s="245"/>
      <c r="J47" s="245"/>
      <c r="K47" s="245"/>
      <c r="L47" s="245">
        <f t="shared" si="2"/>
        <v>0.00011979455857856746</v>
      </c>
      <c r="M47" s="245">
        <v>7204</v>
      </c>
      <c r="N47" s="245"/>
      <c r="O47" s="245"/>
      <c r="P47" s="245"/>
      <c r="Q47" s="245"/>
      <c r="R47" s="245">
        <v>1</v>
      </c>
      <c r="S47" s="245">
        <f>1</f>
        <v>1</v>
      </c>
      <c r="T47" s="245"/>
      <c r="U47" s="245"/>
      <c r="V47" s="245">
        <f t="shared" si="3"/>
        <v>0</v>
      </c>
      <c r="W47" s="245">
        <f t="shared" si="4"/>
        <v>1</v>
      </c>
    </row>
    <row r="48" spans="1:23" ht="51">
      <c r="A48" s="245">
        <v>39</v>
      </c>
      <c r="B48" s="245" t="s">
        <v>288</v>
      </c>
      <c r="C48" s="245">
        <f t="shared" si="0"/>
        <v>246.02</v>
      </c>
      <c r="D48" s="245"/>
      <c r="E48" s="245"/>
      <c r="F48" s="245"/>
      <c r="G48" s="244">
        <v>246.02</v>
      </c>
      <c r="H48" s="245">
        <f t="shared" si="1"/>
        <v>0.03415047196002221</v>
      </c>
      <c r="I48" s="245"/>
      <c r="J48" s="245"/>
      <c r="K48" s="245"/>
      <c r="L48" s="245">
        <f t="shared" si="2"/>
        <v>0.03415047196002221</v>
      </c>
      <c r="M48" s="245">
        <v>7204</v>
      </c>
      <c r="N48" s="245"/>
      <c r="O48" s="245"/>
      <c r="P48" s="245"/>
      <c r="Q48" s="245"/>
      <c r="R48" s="245">
        <v>1</v>
      </c>
      <c r="S48" s="245">
        <f>1</f>
        <v>1</v>
      </c>
      <c r="T48" s="245"/>
      <c r="U48" s="245"/>
      <c r="V48" s="245">
        <f t="shared" si="3"/>
        <v>0</v>
      </c>
      <c r="W48" s="245">
        <f t="shared" si="4"/>
        <v>1</v>
      </c>
    </row>
    <row r="49" spans="1:23" ht="165.75">
      <c r="A49" s="245">
        <v>40</v>
      </c>
      <c r="B49" s="245" t="s">
        <v>289</v>
      </c>
      <c r="C49" s="245">
        <f t="shared" si="0"/>
        <v>20.621</v>
      </c>
      <c r="D49" s="245"/>
      <c r="E49" s="245"/>
      <c r="F49" s="245"/>
      <c r="G49" s="244">
        <v>20.621</v>
      </c>
      <c r="H49" s="245">
        <f t="shared" si="1"/>
        <v>0.0028624375347029427</v>
      </c>
      <c r="I49" s="245"/>
      <c r="J49" s="245"/>
      <c r="K49" s="245"/>
      <c r="L49" s="245">
        <f t="shared" si="2"/>
        <v>0.0028624375347029427</v>
      </c>
      <c r="M49" s="245">
        <v>7204</v>
      </c>
      <c r="N49" s="245"/>
      <c r="O49" s="245"/>
      <c r="P49" s="245"/>
      <c r="Q49" s="245"/>
      <c r="R49" s="245">
        <v>1</v>
      </c>
      <c r="S49" s="245">
        <f>1</f>
        <v>1</v>
      </c>
      <c r="T49" s="245"/>
      <c r="U49" s="245"/>
      <c r="V49" s="245">
        <f t="shared" si="3"/>
        <v>0</v>
      </c>
      <c r="W49" s="245">
        <f t="shared" si="4"/>
        <v>1</v>
      </c>
    </row>
    <row r="50" spans="1:23" ht="38.25">
      <c r="A50" s="245">
        <v>41</v>
      </c>
      <c r="B50" s="245" t="s">
        <v>290</v>
      </c>
      <c r="C50" s="245">
        <f t="shared" si="0"/>
        <v>31.191</v>
      </c>
      <c r="D50" s="245"/>
      <c r="E50" s="245"/>
      <c r="F50" s="245"/>
      <c r="G50" s="244">
        <v>31.191</v>
      </c>
      <c r="H50" s="245">
        <f t="shared" si="1"/>
        <v>0.004329677956690727</v>
      </c>
      <c r="I50" s="245"/>
      <c r="J50" s="245"/>
      <c r="K50" s="245"/>
      <c r="L50" s="245">
        <f t="shared" si="2"/>
        <v>0.004329677956690727</v>
      </c>
      <c r="M50" s="245">
        <v>7204</v>
      </c>
      <c r="N50" s="245"/>
      <c r="O50" s="245"/>
      <c r="P50" s="245"/>
      <c r="Q50" s="245"/>
      <c r="R50" s="245">
        <v>1</v>
      </c>
      <c r="S50" s="245">
        <f>1</f>
        <v>1</v>
      </c>
      <c r="T50" s="245"/>
      <c r="U50" s="245"/>
      <c r="V50" s="245">
        <f t="shared" si="3"/>
        <v>0</v>
      </c>
      <c r="W50" s="245">
        <f t="shared" si="4"/>
        <v>1</v>
      </c>
    </row>
    <row r="51" spans="1:23" ht="38.25">
      <c r="A51" s="245">
        <v>42</v>
      </c>
      <c r="B51" s="245" t="s">
        <v>291</v>
      </c>
      <c r="C51" s="245">
        <f t="shared" si="0"/>
        <v>3.053</v>
      </c>
      <c r="D51" s="245"/>
      <c r="E51" s="245"/>
      <c r="F51" s="245"/>
      <c r="G51" s="244">
        <v>3.053</v>
      </c>
      <c r="H51" s="245">
        <f t="shared" si="1"/>
        <v>0.0004237923375902276</v>
      </c>
      <c r="I51" s="245"/>
      <c r="J51" s="245"/>
      <c r="K51" s="245"/>
      <c r="L51" s="245">
        <f t="shared" si="2"/>
        <v>0.0004237923375902276</v>
      </c>
      <c r="M51" s="245">
        <v>7204</v>
      </c>
      <c r="N51" s="245"/>
      <c r="O51" s="245"/>
      <c r="P51" s="245"/>
      <c r="Q51" s="245"/>
      <c r="R51" s="245">
        <v>1</v>
      </c>
      <c r="S51" s="245">
        <f>1</f>
        <v>1</v>
      </c>
      <c r="T51" s="245"/>
      <c r="U51" s="245"/>
      <c r="V51" s="245">
        <f t="shared" si="3"/>
        <v>0</v>
      </c>
      <c r="W51" s="245">
        <f t="shared" si="4"/>
        <v>1</v>
      </c>
    </row>
    <row r="52" spans="1:23" ht="25.5">
      <c r="A52" s="245">
        <v>43</v>
      </c>
      <c r="B52" s="245" t="s">
        <v>292</v>
      </c>
      <c r="C52" s="245">
        <f t="shared" si="0"/>
        <v>127.81</v>
      </c>
      <c r="D52" s="245"/>
      <c r="E52" s="245"/>
      <c r="F52" s="245"/>
      <c r="G52" s="244">
        <v>127.81</v>
      </c>
      <c r="H52" s="245">
        <f t="shared" si="1"/>
        <v>0.01774153248195447</v>
      </c>
      <c r="I52" s="245"/>
      <c r="J52" s="245"/>
      <c r="K52" s="245"/>
      <c r="L52" s="245">
        <f t="shared" si="2"/>
        <v>0.01774153248195447</v>
      </c>
      <c r="M52" s="245">
        <v>7204</v>
      </c>
      <c r="N52" s="245"/>
      <c r="O52" s="245"/>
      <c r="P52" s="245"/>
      <c r="Q52" s="245"/>
      <c r="R52" s="245">
        <v>1</v>
      </c>
      <c r="S52" s="245">
        <f>1</f>
        <v>1</v>
      </c>
      <c r="T52" s="245"/>
      <c r="U52" s="245"/>
      <c r="V52" s="245">
        <f t="shared" si="3"/>
        <v>0</v>
      </c>
      <c r="W52" s="245">
        <f t="shared" si="4"/>
        <v>1</v>
      </c>
    </row>
    <row r="53" spans="1:23" ht="25.5">
      <c r="A53" s="245">
        <v>44</v>
      </c>
      <c r="B53" s="245" t="s">
        <v>293</v>
      </c>
      <c r="C53" s="245">
        <f t="shared" si="0"/>
        <v>7.633</v>
      </c>
      <c r="D53" s="245"/>
      <c r="E53" s="245"/>
      <c r="F53" s="245"/>
      <c r="G53" s="244">
        <v>7.633</v>
      </c>
      <c r="H53" s="245">
        <f t="shared" si="1"/>
        <v>0.0010595502498611882</v>
      </c>
      <c r="I53" s="245"/>
      <c r="J53" s="245"/>
      <c r="K53" s="245"/>
      <c r="L53" s="245">
        <f t="shared" si="2"/>
        <v>0.0010595502498611882</v>
      </c>
      <c r="M53" s="245">
        <v>7204</v>
      </c>
      <c r="N53" s="245"/>
      <c r="O53" s="245"/>
      <c r="P53" s="245"/>
      <c r="Q53" s="245"/>
      <c r="R53" s="245">
        <v>1</v>
      </c>
      <c r="S53" s="245">
        <f>1</f>
        <v>1</v>
      </c>
      <c r="T53" s="245"/>
      <c r="U53" s="245"/>
      <c r="V53" s="245">
        <f t="shared" si="3"/>
        <v>0</v>
      </c>
      <c r="W53" s="245">
        <f t="shared" si="4"/>
        <v>1</v>
      </c>
    </row>
    <row r="54" spans="1:23" ht="51">
      <c r="A54" s="245">
        <v>45</v>
      </c>
      <c r="B54" s="245" t="s">
        <v>294</v>
      </c>
      <c r="C54" s="245">
        <f aca="true" t="shared" si="5" ref="C54:C59">F54+G54</f>
        <v>13.178</v>
      </c>
      <c r="D54" s="245"/>
      <c r="E54" s="245"/>
      <c r="F54" s="245"/>
      <c r="G54" s="244">
        <v>13.178</v>
      </c>
      <c r="H54" s="245">
        <f aca="true" t="shared" si="6" ref="H54:H59">K54+L54</f>
        <v>0.001829261521377013</v>
      </c>
      <c r="I54" s="245"/>
      <c r="J54" s="245"/>
      <c r="K54" s="245"/>
      <c r="L54" s="245">
        <f>G54/M54</f>
        <v>0.001829261521377013</v>
      </c>
      <c r="M54" s="245">
        <v>7204</v>
      </c>
      <c r="N54" s="245"/>
      <c r="O54" s="245"/>
      <c r="P54" s="245"/>
      <c r="Q54" s="245"/>
      <c r="R54" s="245">
        <v>1</v>
      </c>
      <c r="S54" s="245">
        <f>1</f>
        <v>1</v>
      </c>
      <c r="T54" s="245"/>
      <c r="U54" s="245"/>
      <c r="V54" s="245">
        <f t="shared" si="3"/>
        <v>0</v>
      </c>
      <c r="W54" s="245">
        <f t="shared" si="4"/>
        <v>1</v>
      </c>
    </row>
    <row r="55" spans="1:23" ht="25.5">
      <c r="A55" s="245">
        <v>46</v>
      </c>
      <c r="B55" s="245" t="s">
        <v>295</v>
      </c>
      <c r="C55" s="245">
        <f t="shared" si="5"/>
        <v>1642.182</v>
      </c>
      <c r="D55" s="245"/>
      <c r="E55" s="245"/>
      <c r="F55" s="245"/>
      <c r="G55" s="244">
        <v>1642.182</v>
      </c>
      <c r="H55" s="245">
        <f t="shared" si="6"/>
        <v>0.2279541921154914</v>
      </c>
      <c r="I55" s="245"/>
      <c r="J55" s="245"/>
      <c r="K55" s="245"/>
      <c r="L55" s="245">
        <f>G55/M55</f>
        <v>0.2279541921154914</v>
      </c>
      <c r="M55" s="245">
        <v>7204</v>
      </c>
      <c r="N55" s="245"/>
      <c r="O55" s="245"/>
      <c r="P55" s="245"/>
      <c r="Q55" s="245"/>
      <c r="R55" s="245">
        <v>1</v>
      </c>
      <c r="S55" s="245">
        <f>1</f>
        <v>1</v>
      </c>
      <c r="T55" s="245"/>
      <c r="U55" s="245"/>
      <c r="V55" s="245">
        <f t="shared" si="3"/>
        <v>0</v>
      </c>
      <c r="W55" s="245">
        <f t="shared" si="4"/>
        <v>1</v>
      </c>
    </row>
    <row r="56" spans="1:23" ht="25.5">
      <c r="A56" s="245">
        <v>47</v>
      </c>
      <c r="B56" s="245" t="s">
        <v>296</v>
      </c>
      <c r="C56" s="245">
        <f t="shared" si="5"/>
        <v>184.087</v>
      </c>
      <c r="D56" s="245"/>
      <c r="E56" s="245"/>
      <c r="F56" s="245"/>
      <c r="G56" s="244">
        <v>184.087</v>
      </c>
      <c r="H56" s="245">
        <f t="shared" si="6"/>
        <v>0.025553442531926707</v>
      </c>
      <c r="I56" s="245"/>
      <c r="J56" s="245"/>
      <c r="K56" s="245"/>
      <c r="L56" s="245">
        <f>G56/M56</f>
        <v>0.025553442531926707</v>
      </c>
      <c r="M56" s="245">
        <v>7204</v>
      </c>
      <c r="N56" s="245"/>
      <c r="O56" s="245"/>
      <c r="P56" s="245"/>
      <c r="Q56" s="245"/>
      <c r="R56" s="245">
        <v>1</v>
      </c>
      <c r="S56" s="245">
        <f>1</f>
        <v>1</v>
      </c>
      <c r="T56" s="245"/>
      <c r="U56" s="245"/>
      <c r="V56" s="245">
        <f t="shared" si="3"/>
        <v>0</v>
      </c>
      <c r="W56" s="245">
        <f t="shared" si="4"/>
        <v>1</v>
      </c>
    </row>
    <row r="57" spans="1:23" ht="25.5">
      <c r="A57" s="245">
        <v>48</v>
      </c>
      <c r="B57" s="245" t="s">
        <v>297</v>
      </c>
      <c r="C57" s="245">
        <f t="shared" si="5"/>
        <v>304.484</v>
      </c>
      <c r="D57" s="245"/>
      <c r="E57" s="245"/>
      <c r="F57" s="245"/>
      <c r="G57" s="244">
        <v>304.484</v>
      </c>
      <c r="H57" s="245">
        <f t="shared" si="6"/>
        <v>0.04226596335369239</v>
      </c>
      <c r="I57" s="245"/>
      <c r="J57" s="245"/>
      <c r="K57" s="245"/>
      <c r="L57" s="245">
        <f>G57/M57</f>
        <v>0.04226596335369239</v>
      </c>
      <c r="M57" s="245">
        <v>7204</v>
      </c>
      <c r="N57" s="245"/>
      <c r="O57" s="245"/>
      <c r="P57" s="245"/>
      <c r="Q57" s="245"/>
      <c r="R57" s="245">
        <v>1</v>
      </c>
      <c r="S57" s="245">
        <f>1</f>
        <v>1</v>
      </c>
      <c r="T57" s="245"/>
      <c r="U57" s="245"/>
      <c r="V57" s="245">
        <f t="shared" si="3"/>
        <v>0</v>
      </c>
      <c r="W57" s="245">
        <f t="shared" si="4"/>
        <v>1</v>
      </c>
    </row>
    <row r="58" spans="1:23" ht="25.5">
      <c r="A58" s="245">
        <v>49</v>
      </c>
      <c r="B58" s="245" t="s">
        <v>297</v>
      </c>
      <c r="C58" s="245">
        <f t="shared" si="5"/>
        <v>80.899</v>
      </c>
      <c r="D58" s="245"/>
      <c r="E58" s="245"/>
      <c r="F58" s="244">
        <v>80.899</v>
      </c>
      <c r="G58" s="245"/>
      <c r="H58" s="245">
        <f t="shared" si="6"/>
        <v>0.011229733481399223</v>
      </c>
      <c r="I58" s="245"/>
      <c r="J58" s="245"/>
      <c r="K58" s="245">
        <f>F58/M58</f>
        <v>0.011229733481399223</v>
      </c>
      <c r="L58" s="245">
        <f>G58/M58</f>
        <v>0</v>
      </c>
      <c r="M58" s="245">
        <v>7204</v>
      </c>
      <c r="N58" s="245"/>
      <c r="O58" s="245"/>
      <c r="P58" s="245"/>
      <c r="Q58" s="245">
        <v>1</v>
      </c>
      <c r="R58" s="245"/>
      <c r="S58" s="245">
        <f>1</f>
        <v>1</v>
      </c>
      <c r="T58" s="245"/>
      <c r="U58" s="245"/>
      <c r="V58" s="245">
        <f t="shared" si="3"/>
        <v>1</v>
      </c>
      <c r="W58" s="245">
        <f t="shared" si="4"/>
        <v>0</v>
      </c>
    </row>
    <row r="59" spans="1:23" ht="12.75">
      <c r="A59" s="245">
        <v>50</v>
      </c>
      <c r="B59" s="245" t="s">
        <v>300</v>
      </c>
      <c r="C59" s="245">
        <f t="shared" si="5"/>
        <v>159.973</v>
      </c>
      <c r="D59" s="245"/>
      <c r="E59" s="245"/>
      <c r="F59" s="245"/>
      <c r="G59" s="244">
        <v>159.973</v>
      </c>
      <c r="H59" s="245">
        <f t="shared" si="6"/>
        <v>0.02220613548028873</v>
      </c>
      <c r="I59" s="245"/>
      <c r="J59" s="245"/>
      <c r="K59" s="245">
        <f aca="true" t="shared" si="7" ref="K59:K94">F59/M59</f>
        <v>0</v>
      </c>
      <c r="L59" s="245">
        <f aca="true" t="shared" si="8" ref="L59:L94">G59/M59</f>
        <v>0.02220613548028873</v>
      </c>
      <c r="M59" s="245">
        <v>7204</v>
      </c>
      <c r="N59" s="245"/>
      <c r="O59" s="245"/>
      <c r="P59" s="245"/>
      <c r="Q59" s="245"/>
      <c r="R59" s="245">
        <v>1</v>
      </c>
      <c r="S59" s="245">
        <f>1</f>
        <v>1</v>
      </c>
      <c r="T59" s="245"/>
      <c r="U59" s="245"/>
      <c r="V59" s="245">
        <f t="shared" si="3"/>
        <v>0</v>
      </c>
      <c r="W59" s="245">
        <f t="shared" si="4"/>
        <v>1</v>
      </c>
    </row>
    <row r="60" spans="1:23" ht="38.25">
      <c r="A60" s="245">
        <v>51</v>
      </c>
      <c r="B60" s="245" t="s">
        <v>301</v>
      </c>
      <c r="C60" s="245">
        <f aca="true" t="shared" si="9" ref="C60:C96">F60+G60</f>
        <v>9.026</v>
      </c>
      <c r="D60" s="245"/>
      <c r="E60" s="245"/>
      <c r="F60" s="245"/>
      <c r="G60" s="244">
        <v>9.026</v>
      </c>
      <c r="H60" s="245">
        <f aca="true" t="shared" si="10" ref="H60:H96">K60+L60</f>
        <v>0.0012529150471960022</v>
      </c>
      <c r="I60" s="245"/>
      <c r="J60" s="245"/>
      <c r="K60" s="245">
        <f t="shared" si="7"/>
        <v>0</v>
      </c>
      <c r="L60" s="245">
        <f t="shared" si="8"/>
        <v>0.0012529150471960022</v>
      </c>
      <c r="M60" s="245">
        <v>7204</v>
      </c>
      <c r="N60" s="245"/>
      <c r="O60" s="245"/>
      <c r="P60" s="245"/>
      <c r="Q60" s="245"/>
      <c r="R60" s="245">
        <v>1</v>
      </c>
      <c r="S60" s="245">
        <f>1</f>
        <v>1</v>
      </c>
      <c r="T60" s="245"/>
      <c r="U60" s="245"/>
      <c r="V60" s="245">
        <f t="shared" si="3"/>
        <v>0</v>
      </c>
      <c r="W60" s="245">
        <f t="shared" si="4"/>
        <v>1</v>
      </c>
    </row>
    <row r="61" spans="1:23" ht="63.75">
      <c r="A61" s="245">
        <v>52</v>
      </c>
      <c r="B61" s="245" t="s">
        <v>307</v>
      </c>
      <c r="C61" s="245">
        <f t="shared" si="9"/>
        <v>36.487</v>
      </c>
      <c r="D61" s="245"/>
      <c r="E61" s="245"/>
      <c r="F61" s="245"/>
      <c r="G61" s="244">
        <v>36.487</v>
      </c>
      <c r="H61" s="245">
        <f t="shared" si="10"/>
        <v>0.00506482509716824</v>
      </c>
      <c r="I61" s="245"/>
      <c r="J61" s="245"/>
      <c r="K61" s="245">
        <f t="shared" si="7"/>
        <v>0</v>
      </c>
      <c r="L61" s="245">
        <f t="shared" si="8"/>
        <v>0.00506482509716824</v>
      </c>
      <c r="M61" s="245">
        <v>7204</v>
      </c>
      <c r="N61" s="245"/>
      <c r="O61" s="245"/>
      <c r="P61" s="245"/>
      <c r="Q61" s="245"/>
      <c r="R61" s="245">
        <v>1</v>
      </c>
      <c r="S61" s="245">
        <f>1</f>
        <v>1</v>
      </c>
      <c r="T61" s="245"/>
      <c r="U61" s="245"/>
      <c r="V61" s="245">
        <f t="shared" si="3"/>
        <v>0</v>
      </c>
      <c r="W61" s="245">
        <f t="shared" si="4"/>
        <v>1</v>
      </c>
    </row>
    <row r="62" spans="1:23" ht="51">
      <c r="A62" s="245">
        <v>53</v>
      </c>
      <c r="B62" s="245" t="s">
        <v>303</v>
      </c>
      <c r="C62" s="245">
        <f t="shared" si="9"/>
        <v>27.794</v>
      </c>
      <c r="D62" s="245"/>
      <c r="E62" s="245"/>
      <c r="F62" s="245"/>
      <c r="G62" s="244">
        <v>27.794</v>
      </c>
      <c r="H62" s="245">
        <f t="shared" si="10"/>
        <v>0.0038581343697945587</v>
      </c>
      <c r="I62" s="245"/>
      <c r="J62" s="245"/>
      <c r="K62" s="245">
        <f t="shared" si="7"/>
        <v>0</v>
      </c>
      <c r="L62" s="245">
        <f t="shared" si="8"/>
        <v>0.0038581343697945587</v>
      </c>
      <c r="M62" s="245">
        <v>7204</v>
      </c>
      <c r="N62" s="245"/>
      <c r="O62" s="245"/>
      <c r="P62" s="245"/>
      <c r="Q62" s="245"/>
      <c r="R62" s="245">
        <v>1</v>
      </c>
      <c r="S62" s="245">
        <f>1</f>
        <v>1</v>
      </c>
      <c r="T62" s="245"/>
      <c r="U62" s="245"/>
      <c r="V62" s="245">
        <f t="shared" si="3"/>
        <v>0</v>
      </c>
      <c r="W62" s="245">
        <f t="shared" si="4"/>
        <v>1</v>
      </c>
    </row>
    <row r="63" spans="1:23" ht="51">
      <c r="A63" s="245">
        <v>54</v>
      </c>
      <c r="B63" s="245" t="s">
        <v>304</v>
      </c>
      <c r="C63" s="245">
        <f t="shared" si="9"/>
        <v>2.407</v>
      </c>
      <c r="D63" s="245"/>
      <c r="E63" s="245"/>
      <c r="F63" s="245"/>
      <c r="G63" s="244">
        <v>2.407</v>
      </c>
      <c r="H63" s="245">
        <f t="shared" si="10"/>
        <v>0.00033411993337034983</v>
      </c>
      <c r="I63" s="245"/>
      <c r="J63" s="245"/>
      <c r="K63" s="245">
        <f t="shared" si="7"/>
        <v>0</v>
      </c>
      <c r="L63" s="245">
        <f t="shared" si="8"/>
        <v>0.00033411993337034983</v>
      </c>
      <c r="M63" s="245">
        <v>7204</v>
      </c>
      <c r="N63" s="245"/>
      <c r="O63" s="245"/>
      <c r="P63" s="245"/>
      <c r="Q63" s="245"/>
      <c r="R63" s="245">
        <v>1</v>
      </c>
      <c r="S63" s="245">
        <f>1</f>
        <v>1</v>
      </c>
      <c r="T63" s="245"/>
      <c r="U63" s="245"/>
      <c r="V63" s="245">
        <f t="shared" si="3"/>
        <v>0</v>
      </c>
      <c r="W63" s="245">
        <f t="shared" si="4"/>
        <v>1</v>
      </c>
    </row>
    <row r="64" spans="1:23" ht="51">
      <c r="A64" s="245">
        <v>55</v>
      </c>
      <c r="B64" s="245" t="s">
        <v>305</v>
      </c>
      <c r="C64" s="245">
        <f t="shared" si="9"/>
        <v>8.691</v>
      </c>
      <c r="D64" s="245"/>
      <c r="E64" s="245"/>
      <c r="F64" s="245"/>
      <c r="G64" s="244">
        <v>8.691</v>
      </c>
      <c r="H64" s="245">
        <f t="shared" si="10"/>
        <v>0.001206413103831205</v>
      </c>
      <c r="I64" s="245"/>
      <c r="J64" s="245"/>
      <c r="K64" s="245">
        <f t="shared" si="7"/>
        <v>0</v>
      </c>
      <c r="L64" s="245">
        <f t="shared" si="8"/>
        <v>0.001206413103831205</v>
      </c>
      <c r="M64" s="245">
        <v>7204</v>
      </c>
      <c r="N64" s="245"/>
      <c r="O64" s="245"/>
      <c r="P64" s="245"/>
      <c r="Q64" s="245"/>
      <c r="R64" s="245">
        <v>1</v>
      </c>
      <c r="S64" s="245">
        <f>1</f>
        <v>1</v>
      </c>
      <c r="T64" s="245"/>
      <c r="U64" s="245"/>
      <c r="V64" s="245">
        <f t="shared" si="3"/>
        <v>0</v>
      </c>
      <c r="W64" s="245">
        <f t="shared" si="4"/>
        <v>1</v>
      </c>
    </row>
    <row r="65" spans="1:23" ht="12.75">
      <c r="A65" s="245">
        <v>56</v>
      </c>
      <c r="B65" s="245" t="s">
        <v>306</v>
      </c>
      <c r="C65" s="245">
        <f t="shared" si="9"/>
        <v>199.566</v>
      </c>
      <c r="D65" s="245"/>
      <c r="E65" s="245"/>
      <c r="F65" s="245"/>
      <c r="G65" s="244">
        <v>199.566</v>
      </c>
      <c r="H65" s="245">
        <f t="shared" si="10"/>
        <v>0.02770210993892282</v>
      </c>
      <c r="I65" s="245"/>
      <c r="J65" s="245"/>
      <c r="K65" s="245">
        <f t="shared" si="7"/>
        <v>0</v>
      </c>
      <c r="L65" s="245">
        <f t="shared" si="8"/>
        <v>0.02770210993892282</v>
      </c>
      <c r="M65" s="245">
        <v>7204</v>
      </c>
      <c r="N65" s="245"/>
      <c r="O65" s="245"/>
      <c r="P65" s="245"/>
      <c r="Q65" s="245"/>
      <c r="R65" s="245">
        <v>1</v>
      </c>
      <c r="S65" s="245">
        <f>1</f>
        <v>1</v>
      </c>
      <c r="T65" s="245"/>
      <c r="U65" s="245"/>
      <c r="V65" s="245">
        <f t="shared" si="3"/>
        <v>0</v>
      </c>
      <c r="W65" s="245">
        <f t="shared" si="4"/>
        <v>1</v>
      </c>
    </row>
    <row r="66" spans="1:23" ht="12.75">
      <c r="A66" s="245">
        <v>57</v>
      </c>
      <c r="B66" s="245" t="s">
        <v>308</v>
      </c>
      <c r="C66" s="245">
        <f t="shared" si="9"/>
        <v>30.268</v>
      </c>
      <c r="D66" s="245"/>
      <c r="E66" s="245"/>
      <c r="F66" s="245"/>
      <c r="G66" s="244">
        <v>30.268</v>
      </c>
      <c r="H66" s="245">
        <f t="shared" si="10"/>
        <v>0.004201554691837868</v>
      </c>
      <c r="I66" s="245"/>
      <c r="J66" s="245"/>
      <c r="K66" s="245">
        <f t="shared" si="7"/>
        <v>0</v>
      </c>
      <c r="L66" s="245">
        <f t="shared" si="8"/>
        <v>0.004201554691837868</v>
      </c>
      <c r="M66" s="245">
        <v>7204</v>
      </c>
      <c r="N66" s="245"/>
      <c r="O66" s="245"/>
      <c r="P66" s="245"/>
      <c r="Q66" s="245"/>
      <c r="R66" s="245">
        <v>1</v>
      </c>
      <c r="S66" s="245">
        <f>1</f>
        <v>1</v>
      </c>
      <c r="T66" s="245"/>
      <c r="U66" s="245"/>
      <c r="V66" s="245">
        <f t="shared" si="3"/>
        <v>0</v>
      </c>
      <c r="W66" s="245">
        <f t="shared" si="4"/>
        <v>1</v>
      </c>
    </row>
    <row r="67" spans="1:23" ht="25.5">
      <c r="A67" s="245">
        <v>58</v>
      </c>
      <c r="B67" s="245" t="s">
        <v>309</v>
      </c>
      <c r="C67" s="245">
        <f t="shared" si="9"/>
        <v>7.843</v>
      </c>
      <c r="D67" s="245"/>
      <c r="E67" s="245"/>
      <c r="F67" s="245"/>
      <c r="G67" s="244">
        <v>7.843</v>
      </c>
      <c r="H67" s="245">
        <f t="shared" si="10"/>
        <v>0.0010887007218212104</v>
      </c>
      <c r="I67" s="245"/>
      <c r="J67" s="245"/>
      <c r="K67" s="245">
        <f t="shared" si="7"/>
        <v>0</v>
      </c>
      <c r="L67" s="245">
        <f t="shared" si="8"/>
        <v>0.0010887007218212104</v>
      </c>
      <c r="M67" s="245">
        <v>7204</v>
      </c>
      <c r="N67" s="245"/>
      <c r="O67" s="245"/>
      <c r="P67" s="245"/>
      <c r="Q67" s="245"/>
      <c r="R67" s="245">
        <v>1</v>
      </c>
      <c r="S67" s="245">
        <f>1</f>
        <v>1</v>
      </c>
      <c r="T67" s="245"/>
      <c r="U67" s="245"/>
      <c r="V67" s="245">
        <f t="shared" si="3"/>
        <v>0</v>
      </c>
      <c r="W67" s="245">
        <f t="shared" si="4"/>
        <v>1</v>
      </c>
    </row>
    <row r="68" spans="1:23" ht="38.25">
      <c r="A68" s="245">
        <v>59</v>
      </c>
      <c r="B68" s="245" t="s">
        <v>310</v>
      </c>
      <c r="C68" s="245">
        <f t="shared" si="9"/>
        <v>1000.211</v>
      </c>
      <c r="D68" s="245"/>
      <c r="E68" s="245"/>
      <c r="F68" s="245"/>
      <c r="G68" s="244">
        <v>1000.211</v>
      </c>
      <c r="H68" s="245">
        <f t="shared" si="10"/>
        <v>0.13884106052193226</v>
      </c>
      <c r="I68" s="245"/>
      <c r="J68" s="245"/>
      <c r="K68" s="245">
        <f t="shared" si="7"/>
        <v>0</v>
      </c>
      <c r="L68" s="245">
        <f t="shared" si="8"/>
        <v>0.13884106052193226</v>
      </c>
      <c r="M68" s="245">
        <v>7204</v>
      </c>
      <c r="N68" s="245"/>
      <c r="O68" s="245"/>
      <c r="P68" s="245"/>
      <c r="Q68" s="245"/>
      <c r="R68" s="245">
        <v>1</v>
      </c>
      <c r="S68" s="245">
        <f>1</f>
        <v>1</v>
      </c>
      <c r="T68" s="245"/>
      <c r="U68" s="245"/>
      <c r="V68" s="245">
        <f t="shared" si="3"/>
        <v>0</v>
      </c>
      <c r="W68" s="245">
        <f t="shared" si="4"/>
        <v>1</v>
      </c>
    </row>
    <row r="69" spans="1:23" ht="72">
      <c r="A69" s="245">
        <v>60</v>
      </c>
      <c r="B69" s="261" t="s">
        <v>363</v>
      </c>
      <c r="C69" s="245">
        <f t="shared" si="9"/>
        <v>3.524</v>
      </c>
      <c r="D69" s="245"/>
      <c r="E69" s="245"/>
      <c r="F69" s="244">
        <v>3.524</v>
      </c>
      <c r="G69" s="244"/>
      <c r="H69" s="245">
        <f t="shared" si="10"/>
        <v>0.0004891726818434203</v>
      </c>
      <c r="I69" s="245"/>
      <c r="J69" s="245"/>
      <c r="K69" s="245">
        <f t="shared" si="7"/>
        <v>0.0004891726818434203</v>
      </c>
      <c r="L69" s="245">
        <f t="shared" si="8"/>
        <v>0</v>
      </c>
      <c r="M69" s="245">
        <v>7204</v>
      </c>
      <c r="N69" s="245"/>
      <c r="O69" s="245"/>
      <c r="P69" s="245"/>
      <c r="Q69" s="245">
        <v>1</v>
      </c>
      <c r="R69" s="245"/>
      <c r="S69" s="245">
        <f>1</f>
        <v>1</v>
      </c>
      <c r="T69" s="245"/>
      <c r="U69" s="245"/>
      <c r="V69" s="245">
        <f t="shared" si="3"/>
        <v>1</v>
      </c>
      <c r="W69" s="245">
        <f t="shared" si="4"/>
        <v>0</v>
      </c>
    </row>
    <row r="70" spans="1:23" ht="127.5">
      <c r="A70" s="245">
        <v>61</v>
      </c>
      <c r="B70" s="234" t="s">
        <v>364</v>
      </c>
      <c r="C70" s="245">
        <f t="shared" si="9"/>
        <v>0</v>
      </c>
      <c r="D70" s="245"/>
      <c r="E70" s="245"/>
      <c r="F70" s="245"/>
      <c r="G70" s="244"/>
      <c r="H70" s="245">
        <f t="shared" si="10"/>
        <v>0</v>
      </c>
      <c r="I70" s="245"/>
      <c r="J70" s="245"/>
      <c r="K70" s="245">
        <f t="shared" si="7"/>
        <v>0</v>
      </c>
      <c r="L70" s="245">
        <f t="shared" si="8"/>
        <v>0</v>
      </c>
      <c r="M70" s="245">
        <v>7204</v>
      </c>
      <c r="N70" s="245"/>
      <c r="O70" s="245"/>
      <c r="P70" s="245"/>
      <c r="Q70" s="245"/>
      <c r="R70" s="245">
        <v>1</v>
      </c>
      <c r="S70" s="245">
        <f>1</f>
        <v>1</v>
      </c>
      <c r="T70" s="245"/>
      <c r="U70" s="245"/>
      <c r="V70" s="245" t="e">
        <f t="shared" si="3"/>
        <v>#DIV/0!</v>
      </c>
      <c r="W70" s="245" t="e">
        <f t="shared" si="4"/>
        <v>#DIV/0!</v>
      </c>
    </row>
    <row r="71" spans="1:23" ht="89.25">
      <c r="A71" s="245">
        <v>62</v>
      </c>
      <c r="B71" s="234" t="s">
        <v>365</v>
      </c>
      <c r="C71" s="245">
        <f t="shared" si="9"/>
        <v>0.093</v>
      </c>
      <c r="D71" s="245"/>
      <c r="E71" s="245"/>
      <c r="F71" s="245"/>
      <c r="G71" s="244">
        <v>0.093</v>
      </c>
      <c r="H71" s="245">
        <f t="shared" si="10"/>
        <v>1.2909494725152693E-05</v>
      </c>
      <c r="I71" s="245"/>
      <c r="J71" s="245"/>
      <c r="K71" s="245">
        <f t="shared" si="7"/>
        <v>0</v>
      </c>
      <c r="L71" s="245">
        <f t="shared" si="8"/>
        <v>1.2909494725152693E-05</v>
      </c>
      <c r="M71" s="245">
        <v>7204</v>
      </c>
      <c r="N71" s="245"/>
      <c r="O71" s="245"/>
      <c r="P71" s="245"/>
      <c r="Q71" s="245"/>
      <c r="R71" s="245">
        <v>1</v>
      </c>
      <c r="S71" s="245">
        <f>1</f>
        <v>1</v>
      </c>
      <c r="T71" s="245"/>
      <c r="U71" s="245"/>
      <c r="V71" s="245">
        <f t="shared" si="3"/>
        <v>0</v>
      </c>
      <c r="W71" s="245">
        <f t="shared" si="4"/>
        <v>1</v>
      </c>
    </row>
    <row r="72" spans="1:23" ht="63.75">
      <c r="A72" s="245">
        <v>63</v>
      </c>
      <c r="B72" s="234" t="s">
        <v>366</v>
      </c>
      <c r="C72" s="245">
        <f t="shared" si="9"/>
        <v>1.366</v>
      </c>
      <c r="D72" s="245"/>
      <c r="E72" s="245"/>
      <c r="F72" s="244">
        <v>1.366</v>
      </c>
      <c r="G72" s="244"/>
      <c r="H72" s="245">
        <f t="shared" si="10"/>
        <v>0.00018961687951138257</v>
      </c>
      <c r="I72" s="245"/>
      <c r="J72" s="245"/>
      <c r="K72" s="245">
        <f t="shared" si="7"/>
        <v>0.00018961687951138257</v>
      </c>
      <c r="L72" s="245">
        <f t="shared" si="8"/>
        <v>0</v>
      </c>
      <c r="M72" s="245">
        <v>7204</v>
      </c>
      <c r="N72" s="245"/>
      <c r="O72" s="245"/>
      <c r="P72" s="245"/>
      <c r="Q72" s="245">
        <v>1</v>
      </c>
      <c r="R72" s="245"/>
      <c r="S72" s="245">
        <f>1</f>
        <v>1</v>
      </c>
      <c r="T72" s="245"/>
      <c r="U72" s="245"/>
      <c r="V72" s="245">
        <f t="shared" si="3"/>
        <v>1</v>
      </c>
      <c r="W72" s="245">
        <f t="shared" si="4"/>
        <v>0</v>
      </c>
    </row>
    <row r="73" spans="1:23" ht="51">
      <c r="A73" s="245">
        <v>64</v>
      </c>
      <c r="B73" s="234" t="s">
        <v>367</v>
      </c>
      <c r="C73" s="245">
        <f t="shared" si="9"/>
        <v>6.294</v>
      </c>
      <c r="D73" s="245"/>
      <c r="E73" s="245"/>
      <c r="F73" s="244">
        <v>6.294</v>
      </c>
      <c r="G73" s="244"/>
      <c r="H73" s="245">
        <f t="shared" si="10"/>
        <v>0.0008736812881732371</v>
      </c>
      <c r="I73" s="245"/>
      <c r="J73" s="245"/>
      <c r="K73" s="245">
        <f t="shared" si="7"/>
        <v>0.0008736812881732371</v>
      </c>
      <c r="L73" s="245">
        <f t="shared" si="8"/>
        <v>0</v>
      </c>
      <c r="M73" s="245">
        <v>7204</v>
      </c>
      <c r="N73" s="245"/>
      <c r="O73" s="245"/>
      <c r="P73" s="245"/>
      <c r="Q73" s="245">
        <v>1</v>
      </c>
      <c r="R73" s="245"/>
      <c r="S73" s="245">
        <f>1</f>
        <v>1</v>
      </c>
      <c r="T73" s="245"/>
      <c r="U73" s="245"/>
      <c r="V73" s="245">
        <f t="shared" si="3"/>
        <v>1</v>
      </c>
      <c r="W73" s="245">
        <f t="shared" si="4"/>
        <v>0</v>
      </c>
    </row>
    <row r="74" spans="1:23" ht="51">
      <c r="A74" s="245">
        <v>65</v>
      </c>
      <c r="B74" s="234" t="s">
        <v>368</v>
      </c>
      <c r="C74" s="245">
        <f t="shared" si="9"/>
        <v>10.738</v>
      </c>
      <c r="D74" s="245"/>
      <c r="E74" s="245"/>
      <c r="F74" s="245"/>
      <c r="G74" s="244">
        <v>10.738</v>
      </c>
      <c r="H74" s="245">
        <f t="shared" si="10"/>
        <v>0.0014905607995558024</v>
      </c>
      <c r="I74" s="245"/>
      <c r="J74" s="245"/>
      <c r="K74" s="245">
        <f t="shared" si="7"/>
        <v>0</v>
      </c>
      <c r="L74" s="245">
        <f t="shared" si="8"/>
        <v>0.0014905607995558024</v>
      </c>
      <c r="M74" s="245">
        <v>7204</v>
      </c>
      <c r="N74" s="245"/>
      <c r="O74" s="245"/>
      <c r="P74" s="245"/>
      <c r="Q74" s="245"/>
      <c r="R74" s="245">
        <v>1</v>
      </c>
      <c r="S74" s="245">
        <f>1</f>
        <v>1</v>
      </c>
      <c r="T74" s="245"/>
      <c r="U74" s="245"/>
      <c r="V74" s="245">
        <f t="shared" si="3"/>
        <v>0</v>
      </c>
      <c r="W74" s="245">
        <f t="shared" si="4"/>
        <v>1</v>
      </c>
    </row>
    <row r="75" spans="1:23" ht="38.25">
      <c r="A75" s="245">
        <v>66</v>
      </c>
      <c r="B75" s="234" t="s">
        <v>369</v>
      </c>
      <c r="C75" s="245">
        <f t="shared" si="9"/>
        <v>11.379</v>
      </c>
      <c r="D75" s="245"/>
      <c r="E75" s="245"/>
      <c r="F75" s="245"/>
      <c r="G75" s="244">
        <v>11.379</v>
      </c>
      <c r="H75" s="245">
        <f t="shared" si="10"/>
        <v>0.0015795391449194892</v>
      </c>
      <c r="I75" s="245"/>
      <c r="J75" s="245"/>
      <c r="K75" s="245">
        <f t="shared" si="7"/>
        <v>0</v>
      </c>
      <c r="L75" s="245">
        <f t="shared" si="8"/>
        <v>0.0015795391449194892</v>
      </c>
      <c r="M75" s="245">
        <v>7204</v>
      </c>
      <c r="N75" s="245"/>
      <c r="O75" s="245"/>
      <c r="P75" s="245"/>
      <c r="Q75" s="245"/>
      <c r="R75" s="245">
        <v>1</v>
      </c>
      <c r="S75" s="245">
        <f>1</f>
        <v>1</v>
      </c>
      <c r="T75" s="245"/>
      <c r="U75" s="245"/>
      <c r="V75" s="245">
        <f t="shared" si="3"/>
        <v>0</v>
      </c>
      <c r="W75" s="245">
        <f t="shared" si="4"/>
        <v>1</v>
      </c>
    </row>
    <row r="76" spans="1:23" ht="51">
      <c r="A76" s="245">
        <v>67</v>
      </c>
      <c r="B76" s="234" t="s">
        <v>370</v>
      </c>
      <c r="C76" s="245">
        <f t="shared" si="9"/>
        <v>3.122</v>
      </c>
      <c r="D76" s="245"/>
      <c r="E76" s="245"/>
      <c r="F76" s="245">
        <v>3.122</v>
      </c>
      <c r="G76" s="244"/>
      <c r="H76" s="245">
        <f t="shared" si="10"/>
        <v>0.0004333703498056635</v>
      </c>
      <c r="I76" s="245"/>
      <c r="J76" s="245"/>
      <c r="K76" s="245">
        <f t="shared" si="7"/>
        <v>0.0004333703498056635</v>
      </c>
      <c r="L76" s="245">
        <f t="shared" si="8"/>
        <v>0</v>
      </c>
      <c r="M76" s="245">
        <v>7204</v>
      </c>
      <c r="N76" s="245"/>
      <c r="O76" s="245"/>
      <c r="P76" s="245"/>
      <c r="Q76" s="245">
        <v>1</v>
      </c>
      <c r="R76" s="245"/>
      <c r="S76" s="245">
        <f>1</f>
        <v>1</v>
      </c>
      <c r="T76" s="245"/>
      <c r="U76" s="245"/>
      <c r="V76" s="245">
        <f t="shared" si="3"/>
        <v>1</v>
      </c>
      <c r="W76" s="245">
        <f t="shared" si="4"/>
        <v>0</v>
      </c>
    </row>
    <row r="77" spans="1:23" ht="51">
      <c r="A77" s="245">
        <v>68</v>
      </c>
      <c r="B77" s="234" t="s">
        <v>371</v>
      </c>
      <c r="C77" s="245">
        <f t="shared" si="9"/>
        <v>9.159</v>
      </c>
      <c r="D77" s="245"/>
      <c r="E77" s="245"/>
      <c r="F77" s="244">
        <v>9.159</v>
      </c>
      <c r="G77" s="244"/>
      <c r="H77" s="245">
        <f t="shared" si="10"/>
        <v>0.0012713770127706831</v>
      </c>
      <c r="I77" s="245"/>
      <c r="J77" s="245"/>
      <c r="K77" s="245">
        <f t="shared" si="7"/>
        <v>0.0012713770127706831</v>
      </c>
      <c r="L77" s="245">
        <f t="shared" si="8"/>
        <v>0</v>
      </c>
      <c r="M77" s="245">
        <v>7204</v>
      </c>
      <c r="N77" s="245"/>
      <c r="O77" s="245"/>
      <c r="P77" s="245"/>
      <c r="Q77" s="245">
        <v>1</v>
      </c>
      <c r="R77" s="245"/>
      <c r="S77" s="245">
        <f>1</f>
        <v>1</v>
      </c>
      <c r="T77" s="245"/>
      <c r="U77" s="245"/>
      <c r="V77" s="245">
        <f t="shared" si="3"/>
        <v>1</v>
      </c>
      <c r="W77" s="245">
        <f t="shared" si="4"/>
        <v>0</v>
      </c>
    </row>
    <row r="78" spans="1:23" ht="38.25">
      <c r="A78" s="245">
        <v>69</v>
      </c>
      <c r="B78" s="234" t="s">
        <v>372</v>
      </c>
      <c r="C78" s="245">
        <f t="shared" si="9"/>
        <v>4.002</v>
      </c>
      <c r="D78" s="245"/>
      <c r="E78" s="245"/>
      <c r="F78" s="245"/>
      <c r="G78" s="244">
        <v>4.002</v>
      </c>
      <c r="H78" s="245">
        <f t="shared" si="10"/>
        <v>0.0005555247084952804</v>
      </c>
      <c r="I78" s="245"/>
      <c r="J78" s="245"/>
      <c r="K78" s="245">
        <f t="shared" si="7"/>
        <v>0</v>
      </c>
      <c r="L78" s="245">
        <f t="shared" si="8"/>
        <v>0.0005555247084952804</v>
      </c>
      <c r="M78" s="245">
        <v>7204</v>
      </c>
      <c r="N78" s="245"/>
      <c r="O78" s="245"/>
      <c r="P78" s="245"/>
      <c r="Q78" s="245"/>
      <c r="R78" s="245">
        <v>1</v>
      </c>
      <c r="S78" s="245">
        <f>1</f>
        <v>1</v>
      </c>
      <c r="T78" s="245"/>
      <c r="U78" s="245"/>
      <c r="V78" s="245">
        <f t="shared" si="3"/>
        <v>0</v>
      </c>
      <c r="W78" s="245">
        <f t="shared" si="4"/>
        <v>1</v>
      </c>
    </row>
    <row r="79" spans="1:23" ht="51">
      <c r="A79" s="245">
        <v>70</v>
      </c>
      <c r="B79" s="234" t="s">
        <v>373</v>
      </c>
      <c r="C79" s="245">
        <f t="shared" si="9"/>
        <v>2.446</v>
      </c>
      <c r="D79" s="245"/>
      <c r="E79" s="245"/>
      <c r="F79" s="244">
        <v>2.446</v>
      </c>
      <c r="G79" s="244"/>
      <c r="H79" s="245">
        <f t="shared" si="10"/>
        <v>0.00033953359244863967</v>
      </c>
      <c r="I79" s="245"/>
      <c r="J79" s="245"/>
      <c r="K79" s="245">
        <f t="shared" si="7"/>
        <v>0.00033953359244863967</v>
      </c>
      <c r="L79" s="245">
        <f t="shared" si="8"/>
        <v>0</v>
      </c>
      <c r="M79" s="245">
        <v>7204</v>
      </c>
      <c r="N79" s="245"/>
      <c r="O79" s="245"/>
      <c r="P79" s="245"/>
      <c r="Q79" s="245">
        <v>1</v>
      </c>
      <c r="R79" s="245"/>
      <c r="S79" s="245">
        <f>1</f>
        <v>1</v>
      </c>
      <c r="T79" s="245"/>
      <c r="U79" s="245"/>
      <c r="V79" s="245">
        <f t="shared" si="3"/>
        <v>1</v>
      </c>
      <c r="W79" s="245">
        <f t="shared" si="4"/>
        <v>0</v>
      </c>
    </row>
    <row r="80" spans="1:23" ht="51">
      <c r="A80" s="245">
        <v>71</v>
      </c>
      <c r="B80" s="234" t="s">
        <v>374</v>
      </c>
      <c r="C80" s="245">
        <f t="shared" si="9"/>
        <v>6.4</v>
      </c>
      <c r="D80" s="245"/>
      <c r="E80" s="245"/>
      <c r="F80" s="244">
        <v>6.4</v>
      </c>
      <c r="G80" s="244"/>
      <c r="H80" s="245">
        <f t="shared" si="10"/>
        <v>0.0008883953359244864</v>
      </c>
      <c r="I80" s="245"/>
      <c r="J80" s="245"/>
      <c r="K80" s="245">
        <f t="shared" si="7"/>
        <v>0.0008883953359244864</v>
      </c>
      <c r="L80" s="245">
        <f t="shared" si="8"/>
        <v>0</v>
      </c>
      <c r="M80" s="245">
        <v>7204</v>
      </c>
      <c r="N80" s="245"/>
      <c r="O80" s="245"/>
      <c r="P80" s="245"/>
      <c r="Q80" s="245">
        <v>1</v>
      </c>
      <c r="R80" s="245"/>
      <c r="S80" s="245">
        <f>1</f>
        <v>1</v>
      </c>
      <c r="T80" s="245"/>
      <c r="U80" s="245"/>
      <c r="V80" s="245">
        <f t="shared" si="3"/>
        <v>1</v>
      </c>
      <c r="W80" s="245">
        <f t="shared" si="4"/>
        <v>0</v>
      </c>
    </row>
    <row r="81" spans="1:23" ht="51">
      <c r="A81" s="245">
        <v>72</v>
      </c>
      <c r="B81" s="234" t="s">
        <v>375</v>
      </c>
      <c r="C81" s="245">
        <f t="shared" si="9"/>
        <v>4.408</v>
      </c>
      <c r="D81" s="245"/>
      <c r="E81" s="245"/>
      <c r="F81" s="244">
        <v>4.408</v>
      </c>
      <c r="G81" s="244"/>
      <c r="H81" s="245">
        <f t="shared" si="10"/>
        <v>0.0006118822876179901</v>
      </c>
      <c r="I81" s="245"/>
      <c r="J81" s="245"/>
      <c r="K81" s="245">
        <f t="shared" si="7"/>
        <v>0.0006118822876179901</v>
      </c>
      <c r="L81" s="245">
        <f t="shared" si="8"/>
        <v>0</v>
      </c>
      <c r="M81" s="245">
        <v>7204</v>
      </c>
      <c r="N81" s="245"/>
      <c r="O81" s="245"/>
      <c r="P81" s="245"/>
      <c r="Q81" s="245">
        <v>1</v>
      </c>
      <c r="R81" s="245"/>
      <c r="S81" s="245">
        <f>1</f>
        <v>1</v>
      </c>
      <c r="T81" s="245"/>
      <c r="U81" s="245"/>
      <c r="V81" s="245">
        <f t="shared" si="3"/>
        <v>1</v>
      </c>
      <c r="W81" s="245">
        <f t="shared" si="4"/>
        <v>0</v>
      </c>
    </row>
    <row r="82" spans="1:23" ht="38.25">
      <c r="A82" s="245">
        <v>73</v>
      </c>
      <c r="B82" s="234" t="s">
        <v>376</v>
      </c>
      <c r="C82" s="245">
        <f t="shared" si="9"/>
        <v>1.29</v>
      </c>
      <c r="D82" s="245"/>
      <c r="E82" s="245"/>
      <c r="F82" s="244">
        <v>1.29</v>
      </c>
      <c r="G82" s="244"/>
      <c r="H82" s="245">
        <f t="shared" si="10"/>
        <v>0.0001790671848972793</v>
      </c>
      <c r="I82" s="245"/>
      <c r="J82" s="245"/>
      <c r="K82" s="245">
        <f t="shared" si="7"/>
        <v>0.0001790671848972793</v>
      </c>
      <c r="L82" s="245">
        <f t="shared" si="8"/>
        <v>0</v>
      </c>
      <c r="M82" s="245">
        <v>7204</v>
      </c>
      <c r="N82" s="245"/>
      <c r="O82" s="245"/>
      <c r="P82" s="245"/>
      <c r="Q82" s="245">
        <v>1</v>
      </c>
      <c r="R82" s="245"/>
      <c r="S82" s="245">
        <f>1</f>
        <v>1</v>
      </c>
      <c r="T82" s="245"/>
      <c r="U82" s="245"/>
      <c r="V82" s="245">
        <f t="shared" si="3"/>
        <v>1</v>
      </c>
      <c r="W82" s="245">
        <f t="shared" si="4"/>
        <v>0</v>
      </c>
    </row>
    <row r="83" spans="1:23" ht="38.25">
      <c r="A83" s="245">
        <v>74</v>
      </c>
      <c r="B83" s="234" t="s">
        <v>377</v>
      </c>
      <c r="C83" s="245">
        <f t="shared" si="9"/>
        <v>225.444</v>
      </c>
      <c r="D83" s="245"/>
      <c r="E83" s="245"/>
      <c r="F83" s="245"/>
      <c r="G83" s="244">
        <v>225.444</v>
      </c>
      <c r="H83" s="245">
        <f t="shared" si="10"/>
        <v>0.03129428095502498</v>
      </c>
      <c r="I83" s="245"/>
      <c r="J83" s="245"/>
      <c r="K83" s="245">
        <f t="shared" si="7"/>
        <v>0</v>
      </c>
      <c r="L83" s="245">
        <f t="shared" si="8"/>
        <v>0.03129428095502498</v>
      </c>
      <c r="M83" s="245">
        <v>7204</v>
      </c>
      <c r="N83" s="245"/>
      <c r="O83" s="245"/>
      <c r="P83" s="245"/>
      <c r="Q83" s="245"/>
      <c r="R83" s="245">
        <v>1</v>
      </c>
      <c r="S83" s="245">
        <f>1</f>
        <v>1</v>
      </c>
      <c r="T83" s="245"/>
      <c r="U83" s="245"/>
      <c r="V83" s="245">
        <f t="shared" si="3"/>
        <v>0</v>
      </c>
      <c r="W83" s="245">
        <f t="shared" si="4"/>
        <v>1</v>
      </c>
    </row>
    <row r="84" spans="1:23" ht="38.25">
      <c r="A84" s="245">
        <v>75</v>
      </c>
      <c r="B84" s="234" t="s">
        <v>378</v>
      </c>
      <c r="C84" s="245">
        <f t="shared" si="9"/>
        <v>7.717</v>
      </c>
      <c r="D84" s="245"/>
      <c r="E84" s="245"/>
      <c r="F84" s="245"/>
      <c r="G84" s="244">
        <v>7.717</v>
      </c>
      <c r="H84" s="245">
        <f t="shared" si="10"/>
        <v>0.0010712104386451972</v>
      </c>
      <c r="I84" s="245"/>
      <c r="J84" s="245"/>
      <c r="K84" s="245">
        <f t="shared" si="7"/>
        <v>0</v>
      </c>
      <c r="L84" s="245">
        <f t="shared" si="8"/>
        <v>0.0010712104386451972</v>
      </c>
      <c r="M84" s="245">
        <v>7204</v>
      </c>
      <c r="N84" s="245"/>
      <c r="O84" s="245"/>
      <c r="P84" s="245"/>
      <c r="Q84" s="245"/>
      <c r="R84" s="245">
        <v>1</v>
      </c>
      <c r="S84" s="245">
        <f>1</f>
        <v>1</v>
      </c>
      <c r="T84" s="245"/>
      <c r="U84" s="245"/>
      <c r="V84" s="245">
        <f t="shared" si="3"/>
        <v>0</v>
      </c>
      <c r="W84" s="245">
        <f t="shared" si="4"/>
        <v>1</v>
      </c>
    </row>
    <row r="85" spans="1:23" ht="38.25">
      <c r="A85" s="245">
        <v>76</v>
      </c>
      <c r="B85" s="234" t="s">
        <v>379</v>
      </c>
      <c r="C85" s="245">
        <f t="shared" si="9"/>
        <v>4.444</v>
      </c>
      <c r="D85" s="245"/>
      <c r="E85" s="245"/>
      <c r="F85" s="245"/>
      <c r="G85" s="244">
        <v>4.444</v>
      </c>
      <c r="H85" s="245">
        <f t="shared" si="10"/>
        <v>0.0006168795113825653</v>
      </c>
      <c r="I85" s="245"/>
      <c r="J85" s="245"/>
      <c r="K85" s="245">
        <f t="shared" si="7"/>
        <v>0</v>
      </c>
      <c r="L85" s="245">
        <f t="shared" si="8"/>
        <v>0.0006168795113825653</v>
      </c>
      <c r="M85" s="245">
        <v>7204</v>
      </c>
      <c r="N85" s="245"/>
      <c r="O85" s="245"/>
      <c r="P85" s="245"/>
      <c r="Q85" s="245"/>
      <c r="R85" s="245">
        <v>1</v>
      </c>
      <c r="S85" s="245">
        <f>1</f>
        <v>1</v>
      </c>
      <c r="T85" s="245"/>
      <c r="U85" s="245"/>
      <c r="V85" s="245">
        <f t="shared" si="3"/>
        <v>0</v>
      </c>
      <c r="W85" s="245">
        <f t="shared" si="4"/>
        <v>1</v>
      </c>
    </row>
    <row r="86" spans="1:23" ht="77.25" customHeight="1">
      <c r="A86" s="245">
        <v>77</v>
      </c>
      <c r="B86" s="234" t="s">
        <v>380</v>
      </c>
      <c r="C86" s="245">
        <f t="shared" si="9"/>
        <v>12.13</v>
      </c>
      <c r="D86" s="245"/>
      <c r="E86" s="245"/>
      <c r="F86" s="244">
        <v>12.13</v>
      </c>
      <c r="G86" s="244"/>
      <c r="H86" s="245">
        <f t="shared" si="10"/>
        <v>0.0016837867851193782</v>
      </c>
      <c r="I86" s="245"/>
      <c r="J86" s="245"/>
      <c r="K86" s="245">
        <f t="shared" si="7"/>
        <v>0.0016837867851193782</v>
      </c>
      <c r="L86" s="245">
        <f t="shared" si="8"/>
        <v>0</v>
      </c>
      <c r="M86" s="245">
        <v>7204</v>
      </c>
      <c r="N86" s="245"/>
      <c r="O86" s="245"/>
      <c r="P86" s="245"/>
      <c r="Q86" s="245">
        <v>1</v>
      </c>
      <c r="R86" s="245"/>
      <c r="S86" s="245">
        <f>1</f>
        <v>1</v>
      </c>
      <c r="T86" s="245"/>
      <c r="U86" s="245"/>
      <c r="V86" s="245">
        <f t="shared" si="3"/>
        <v>1</v>
      </c>
      <c r="W86" s="245">
        <f t="shared" si="4"/>
        <v>0</v>
      </c>
    </row>
    <row r="87" spans="1:23" ht="38.25">
      <c r="A87" s="245">
        <v>78</v>
      </c>
      <c r="B87" s="234" t="s">
        <v>381</v>
      </c>
      <c r="C87" s="245">
        <f t="shared" si="9"/>
        <v>8.061</v>
      </c>
      <c r="D87" s="245"/>
      <c r="E87" s="245"/>
      <c r="F87" s="244">
        <v>8.061</v>
      </c>
      <c r="G87" s="244"/>
      <c r="H87" s="245">
        <f t="shared" si="10"/>
        <v>0.0011189616879511382</v>
      </c>
      <c r="I87" s="245"/>
      <c r="J87" s="245"/>
      <c r="K87" s="245">
        <f t="shared" si="7"/>
        <v>0.0011189616879511382</v>
      </c>
      <c r="L87" s="245">
        <f t="shared" si="8"/>
        <v>0</v>
      </c>
      <c r="M87" s="245">
        <v>7204</v>
      </c>
      <c r="N87" s="245"/>
      <c r="O87" s="245"/>
      <c r="P87" s="245"/>
      <c r="Q87" s="245">
        <v>1</v>
      </c>
      <c r="R87" s="245"/>
      <c r="S87" s="245">
        <f>1</f>
        <v>1</v>
      </c>
      <c r="T87" s="245"/>
      <c r="U87" s="245"/>
      <c r="V87" s="245">
        <f aca="true" t="shared" si="11" ref="V87:V96">F87/C87</f>
        <v>1</v>
      </c>
      <c r="W87" s="245">
        <f aca="true" t="shared" si="12" ref="W87:W96">S87-V87</f>
        <v>0</v>
      </c>
    </row>
    <row r="88" spans="1:23" ht="25.5">
      <c r="A88" s="245">
        <v>79</v>
      </c>
      <c r="B88" s="234" t="s">
        <v>382</v>
      </c>
      <c r="C88" s="245">
        <f t="shared" si="9"/>
        <v>16.498</v>
      </c>
      <c r="D88" s="245"/>
      <c r="E88" s="245"/>
      <c r="F88" s="244"/>
      <c r="G88" s="244">
        <v>16.498</v>
      </c>
      <c r="H88" s="245">
        <f t="shared" si="10"/>
        <v>0.0022901166018878404</v>
      </c>
      <c r="I88" s="245"/>
      <c r="J88" s="245"/>
      <c r="K88" s="245">
        <f t="shared" si="7"/>
        <v>0</v>
      </c>
      <c r="L88" s="245">
        <f t="shared" si="8"/>
        <v>0.0022901166018878404</v>
      </c>
      <c r="M88" s="245">
        <v>7204</v>
      </c>
      <c r="N88" s="245"/>
      <c r="O88" s="245"/>
      <c r="P88" s="245"/>
      <c r="Q88" s="245"/>
      <c r="R88" s="245">
        <v>1</v>
      </c>
      <c r="S88" s="245">
        <f>1</f>
        <v>1</v>
      </c>
      <c r="T88" s="245"/>
      <c r="U88" s="245"/>
      <c r="V88" s="245">
        <f t="shared" si="11"/>
        <v>0</v>
      </c>
      <c r="W88" s="245">
        <f t="shared" si="12"/>
        <v>1</v>
      </c>
    </row>
    <row r="89" spans="1:23" ht="25.5">
      <c r="A89" s="245">
        <v>80</v>
      </c>
      <c r="B89" s="234" t="s">
        <v>383</v>
      </c>
      <c r="C89" s="245">
        <f t="shared" si="9"/>
        <v>11.067</v>
      </c>
      <c r="D89" s="245"/>
      <c r="E89" s="245"/>
      <c r="F89" s="244"/>
      <c r="G89" s="244">
        <v>11.067</v>
      </c>
      <c r="H89" s="245">
        <f t="shared" si="10"/>
        <v>0.0015362298722931705</v>
      </c>
      <c r="I89" s="245"/>
      <c r="J89" s="245"/>
      <c r="K89" s="245">
        <f t="shared" si="7"/>
        <v>0</v>
      </c>
      <c r="L89" s="245">
        <f t="shared" si="8"/>
        <v>0.0015362298722931705</v>
      </c>
      <c r="M89" s="245">
        <v>7204</v>
      </c>
      <c r="N89" s="245"/>
      <c r="O89" s="245"/>
      <c r="P89" s="245"/>
      <c r="Q89" s="245"/>
      <c r="R89" s="245">
        <v>1</v>
      </c>
      <c r="S89" s="245">
        <f>1</f>
        <v>1</v>
      </c>
      <c r="T89" s="245"/>
      <c r="U89" s="245"/>
      <c r="V89" s="245">
        <f t="shared" si="11"/>
        <v>0</v>
      </c>
      <c r="W89" s="245">
        <f t="shared" si="12"/>
        <v>1</v>
      </c>
    </row>
    <row r="90" spans="1:23" ht="12.75">
      <c r="A90" s="245">
        <v>81</v>
      </c>
      <c r="B90" s="234" t="s">
        <v>384</v>
      </c>
      <c r="C90" s="245">
        <f t="shared" si="9"/>
        <v>31.288</v>
      </c>
      <c r="D90" s="245"/>
      <c r="E90" s="245"/>
      <c r="F90" s="244">
        <v>31.288</v>
      </c>
      <c r="G90" s="244"/>
      <c r="H90" s="245">
        <f t="shared" si="10"/>
        <v>0.004343142698500833</v>
      </c>
      <c r="I90" s="245"/>
      <c r="J90" s="245"/>
      <c r="K90" s="245">
        <f t="shared" si="7"/>
        <v>0.004343142698500833</v>
      </c>
      <c r="L90" s="245">
        <f t="shared" si="8"/>
        <v>0</v>
      </c>
      <c r="M90" s="245">
        <v>7204</v>
      </c>
      <c r="N90" s="245"/>
      <c r="O90" s="245"/>
      <c r="P90" s="245"/>
      <c r="Q90" s="245">
        <v>1</v>
      </c>
      <c r="R90" s="245"/>
      <c r="S90" s="245">
        <f>1</f>
        <v>1</v>
      </c>
      <c r="T90" s="245"/>
      <c r="U90" s="245"/>
      <c r="V90" s="245">
        <f t="shared" si="11"/>
        <v>1</v>
      </c>
      <c r="W90" s="245">
        <f t="shared" si="12"/>
        <v>0</v>
      </c>
    </row>
    <row r="91" spans="1:23" ht="38.25">
      <c r="A91" s="245">
        <v>82</v>
      </c>
      <c r="B91" s="234" t="s">
        <v>385</v>
      </c>
      <c r="C91" s="245">
        <f t="shared" si="9"/>
        <v>6.16</v>
      </c>
      <c r="D91" s="245"/>
      <c r="E91" s="245"/>
      <c r="F91" s="244">
        <v>6.16</v>
      </c>
      <c r="G91" s="244"/>
      <c r="H91" s="245">
        <f t="shared" si="10"/>
        <v>0.0008550805108273182</v>
      </c>
      <c r="I91" s="245"/>
      <c r="J91" s="245"/>
      <c r="K91" s="245">
        <f t="shared" si="7"/>
        <v>0.0008550805108273182</v>
      </c>
      <c r="L91" s="245">
        <f t="shared" si="8"/>
        <v>0</v>
      </c>
      <c r="M91" s="245">
        <v>7204</v>
      </c>
      <c r="N91" s="245"/>
      <c r="O91" s="245"/>
      <c r="P91" s="245"/>
      <c r="Q91" s="245">
        <v>1</v>
      </c>
      <c r="R91" s="245"/>
      <c r="S91" s="245">
        <f>1</f>
        <v>1</v>
      </c>
      <c r="T91" s="245"/>
      <c r="U91" s="245"/>
      <c r="V91" s="245">
        <f t="shared" si="11"/>
        <v>1</v>
      </c>
      <c r="W91" s="245">
        <f t="shared" si="12"/>
        <v>0</v>
      </c>
    </row>
    <row r="92" spans="1:23" ht="25.5">
      <c r="A92" s="245">
        <v>83</v>
      </c>
      <c r="B92" s="234" t="s">
        <v>386</v>
      </c>
      <c r="C92" s="245">
        <f t="shared" si="9"/>
        <v>110.96</v>
      </c>
      <c r="D92" s="245"/>
      <c r="E92" s="245"/>
      <c r="F92" s="244">
        <v>110.96</v>
      </c>
      <c r="G92" s="244"/>
      <c r="H92" s="245">
        <f t="shared" si="10"/>
        <v>0.015402554136590783</v>
      </c>
      <c r="I92" s="245"/>
      <c r="J92" s="245"/>
      <c r="K92" s="245">
        <f t="shared" si="7"/>
        <v>0.015402554136590783</v>
      </c>
      <c r="L92" s="245">
        <f t="shared" si="8"/>
        <v>0</v>
      </c>
      <c r="M92" s="245">
        <v>7204</v>
      </c>
      <c r="N92" s="245"/>
      <c r="O92" s="245"/>
      <c r="P92" s="245"/>
      <c r="Q92" s="245">
        <v>1</v>
      </c>
      <c r="R92" s="245"/>
      <c r="S92" s="245">
        <f>1</f>
        <v>1</v>
      </c>
      <c r="T92" s="245"/>
      <c r="U92" s="245"/>
      <c r="V92" s="245">
        <f t="shared" si="11"/>
        <v>1</v>
      </c>
      <c r="W92" s="245">
        <f t="shared" si="12"/>
        <v>0</v>
      </c>
    </row>
    <row r="93" spans="1:23" ht="25.5">
      <c r="A93" s="245">
        <v>84</v>
      </c>
      <c r="B93" s="234" t="s">
        <v>387</v>
      </c>
      <c r="C93" s="245">
        <f t="shared" si="9"/>
        <v>9.9</v>
      </c>
      <c r="D93" s="245"/>
      <c r="E93" s="245"/>
      <c r="F93" s="244">
        <v>9.9</v>
      </c>
      <c r="G93" s="244"/>
      <c r="H93" s="245">
        <f t="shared" si="10"/>
        <v>0.00137423653525819</v>
      </c>
      <c r="I93" s="245"/>
      <c r="J93" s="245"/>
      <c r="K93" s="245">
        <f t="shared" si="7"/>
        <v>0.00137423653525819</v>
      </c>
      <c r="L93" s="245">
        <f t="shared" si="8"/>
        <v>0</v>
      </c>
      <c r="M93" s="245">
        <v>7204</v>
      </c>
      <c r="N93" s="245"/>
      <c r="O93" s="245"/>
      <c r="P93" s="245"/>
      <c r="Q93" s="245">
        <v>1</v>
      </c>
      <c r="R93" s="245"/>
      <c r="S93" s="245">
        <f>1</f>
        <v>1</v>
      </c>
      <c r="T93" s="245"/>
      <c r="U93" s="245"/>
      <c r="V93" s="245">
        <f t="shared" si="11"/>
        <v>1</v>
      </c>
      <c r="W93" s="245">
        <f t="shared" si="12"/>
        <v>0</v>
      </c>
    </row>
    <row r="94" spans="1:23" ht="25.5">
      <c r="A94" s="245">
        <v>85</v>
      </c>
      <c r="B94" s="234" t="s">
        <v>388</v>
      </c>
      <c r="C94" s="245">
        <f t="shared" si="9"/>
        <v>59.983999999999995</v>
      </c>
      <c r="D94" s="245"/>
      <c r="E94" s="245"/>
      <c r="F94" s="244">
        <v>18.551</v>
      </c>
      <c r="G94" s="244">
        <v>41.433</v>
      </c>
      <c r="H94" s="245">
        <f t="shared" si="10"/>
        <v>0.00832648528595225</v>
      </c>
      <c r="I94" s="245"/>
      <c r="J94" s="245"/>
      <c r="K94" s="245">
        <f t="shared" si="7"/>
        <v>0.0025750971682398666</v>
      </c>
      <c r="L94" s="245">
        <f t="shared" si="8"/>
        <v>0.005751388117712382</v>
      </c>
      <c r="M94" s="245">
        <v>7204</v>
      </c>
      <c r="N94" s="245"/>
      <c r="O94" s="245"/>
      <c r="P94" s="245"/>
      <c r="Q94" s="245">
        <v>1</v>
      </c>
      <c r="R94" s="245">
        <v>1</v>
      </c>
      <c r="S94" s="245">
        <f>1</f>
        <v>1</v>
      </c>
      <c r="T94" s="245"/>
      <c r="U94" s="245"/>
      <c r="V94" s="245">
        <f t="shared" si="11"/>
        <v>0.3092658042144572</v>
      </c>
      <c r="W94" s="245">
        <f t="shared" si="12"/>
        <v>0.6907341957855428</v>
      </c>
    </row>
    <row r="95" spans="1:23" ht="38.25">
      <c r="A95" s="245">
        <v>86</v>
      </c>
      <c r="B95" s="245" t="s">
        <v>311</v>
      </c>
      <c r="C95" s="245">
        <f t="shared" si="9"/>
        <v>3.893</v>
      </c>
      <c r="D95" s="245"/>
      <c r="E95" s="245"/>
      <c r="F95" s="245"/>
      <c r="G95" s="244">
        <v>3.893</v>
      </c>
      <c r="H95" s="245">
        <f t="shared" si="10"/>
        <v>0.0005403942254303165</v>
      </c>
      <c r="I95" s="245"/>
      <c r="J95" s="245"/>
      <c r="K95" s="245"/>
      <c r="L95" s="245">
        <f>G95/M95</f>
        <v>0.0005403942254303165</v>
      </c>
      <c r="M95" s="245">
        <v>7204</v>
      </c>
      <c r="N95" s="245"/>
      <c r="O95" s="245"/>
      <c r="P95" s="245"/>
      <c r="Q95" s="245"/>
      <c r="R95" s="245">
        <v>1</v>
      </c>
      <c r="S95" s="245">
        <f>1</f>
        <v>1</v>
      </c>
      <c r="T95" s="245"/>
      <c r="U95" s="245"/>
      <c r="V95" s="245">
        <f t="shared" si="11"/>
        <v>0</v>
      </c>
      <c r="W95" s="245">
        <f t="shared" si="12"/>
        <v>1</v>
      </c>
    </row>
    <row r="96" spans="1:23" ht="12.75">
      <c r="A96" s="245">
        <v>87</v>
      </c>
      <c r="B96" s="245" t="s">
        <v>313</v>
      </c>
      <c r="C96" s="245">
        <f t="shared" si="9"/>
        <v>11082.84</v>
      </c>
      <c r="D96" s="245"/>
      <c r="E96" s="245"/>
      <c r="F96" s="245">
        <v>11082.84</v>
      </c>
      <c r="G96" s="245"/>
      <c r="H96" s="245">
        <f t="shared" si="10"/>
        <v>1.5384286507495837</v>
      </c>
      <c r="I96" s="245"/>
      <c r="J96" s="245"/>
      <c r="K96" s="245">
        <f>F96/M96</f>
        <v>1.5384286507495837</v>
      </c>
      <c r="L96" s="245"/>
      <c r="M96" s="245">
        <v>7204</v>
      </c>
      <c r="N96" s="245"/>
      <c r="O96" s="245"/>
      <c r="P96" s="245"/>
      <c r="Q96" s="245">
        <v>1</v>
      </c>
      <c r="R96" s="245"/>
      <c r="S96" s="245">
        <f>1</f>
        <v>1</v>
      </c>
      <c r="T96" s="245"/>
      <c r="U96" s="245"/>
      <c r="V96" s="245">
        <f t="shared" si="11"/>
        <v>1</v>
      </c>
      <c r="W96" s="245">
        <f t="shared" si="12"/>
        <v>0</v>
      </c>
    </row>
    <row r="97" spans="1:23" ht="12.75">
      <c r="A97" s="234"/>
      <c r="B97" s="234" t="s">
        <v>298</v>
      </c>
      <c r="C97" s="234">
        <f>SUM(C9:C96)</f>
        <v>28414.166000000016</v>
      </c>
      <c r="D97" s="234"/>
      <c r="E97" s="234"/>
      <c r="F97" s="234">
        <f>SUM(F9:F96)</f>
        <v>14465.931</v>
      </c>
      <c r="G97" s="234">
        <f>SUM(G9:G95)</f>
        <v>13948.235000000002</v>
      </c>
      <c r="H97" s="234">
        <f>SUM(H9:H96)</f>
        <v>3.9442207107162695</v>
      </c>
      <c r="I97" s="234"/>
      <c r="J97" s="234"/>
      <c r="K97" s="234">
        <f>SUM(K9:K96)</f>
        <v>2.0023925596890617</v>
      </c>
      <c r="L97" s="234">
        <f>SUM(L9:L96)</f>
        <v>1.9418281510272077</v>
      </c>
      <c r="M97" s="234">
        <v>7204</v>
      </c>
      <c r="N97" s="240"/>
      <c r="O97" s="240"/>
      <c r="P97" s="240"/>
      <c r="Q97" s="240"/>
      <c r="R97" s="240"/>
      <c r="S97" s="240"/>
      <c r="T97" s="240"/>
      <c r="U97" s="240"/>
      <c r="V97" s="240"/>
      <c r="W97" s="241"/>
    </row>
    <row r="98" spans="1:23" ht="12.75">
      <c r="A98" s="382" t="s">
        <v>362</v>
      </c>
      <c r="B98" s="383"/>
      <c r="C98" s="383"/>
      <c r="D98" s="383"/>
      <c r="E98" s="383"/>
      <c r="F98" s="383"/>
      <c r="G98" s="383"/>
      <c r="H98" s="383"/>
      <c r="I98" s="383"/>
      <c r="J98" s="383"/>
      <c r="K98" s="383"/>
      <c r="L98" s="383"/>
      <c r="M98" s="383"/>
      <c r="N98" s="383"/>
      <c r="O98" s="383"/>
      <c r="P98" s="383"/>
      <c r="Q98" s="383"/>
      <c r="R98" s="383"/>
      <c r="S98" s="383"/>
      <c r="T98" s="383"/>
      <c r="U98" s="383"/>
      <c r="V98" s="383"/>
      <c r="W98" s="384"/>
    </row>
    <row r="99" spans="1:23" ht="25.5">
      <c r="A99" s="234"/>
      <c r="B99" s="234" t="s">
        <v>252</v>
      </c>
      <c r="C99" s="234"/>
      <c r="D99" s="234"/>
      <c r="E99" s="234"/>
      <c r="F99" s="234"/>
      <c r="G99" s="234"/>
      <c r="H99" s="234"/>
      <c r="I99" s="234"/>
      <c r="J99" s="234"/>
      <c r="K99" s="234"/>
      <c r="L99" s="234"/>
      <c r="M99" s="234"/>
      <c r="N99" s="234"/>
      <c r="O99" s="234"/>
      <c r="P99" s="234"/>
      <c r="Q99" s="234"/>
      <c r="R99" s="234"/>
      <c r="S99" s="234"/>
      <c r="T99" s="234"/>
      <c r="U99" s="234"/>
      <c r="V99" s="234"/>
      <c r="W99" s="234"/>
    </row>
    <row r="100" spans="1:23" ht="12.75">
      <c r="A100" s="245">
        <v>1</v>
      </c>
      <c r="B100" s="245" t="s">
        <v>253</v>
      </c>
      <c r="C100" s="245">
        <f>F100+G100</f>
        <v>3440.158</v>
      </c>
      <c r="D100" s="245"/>
      <c r="E100" s="245"/>
      <c r="F100" s="245"/>
      <c r="G100" s="244">
        <v>3440.158</v>
      </c>
      <c r="H100" s="245">
        <f>K100+L100</f>
        <v>0.47753442531926704</v>
      </c>
      <c r="I100" s="245"/>
      <c r="J100" s="245"/>
      <c r="K100" s="245"/>
      <c r="L100" s="245">
        <f>G100/M100</f>
        <v>0.47753442531926704</v>
      </c>
      <c r="M100" s="245">
        <v>7204</v>
      </c>
      <c r="N100" s="245"/>
      <c r="O100" s="245"/>
      <c r="P100" s="245"/>
      <c r="Q100" s="245"/>
      <c r="R100" s="245"/>
      <c r="S100" s="245"/>
      <c r="T100" s="245"/>
      <c r="U100" s="245"/>
      <c r="V100" s="245"/>
      <c r="W100" s="245"/>
    </row>
    <row r="101" spans="1:23" ht="38.25">
      <c r="A101" s="245">
        <v>2</v>
      </c>
      <c r="B101" s="245" t="s">
        <v>254</v>
      </c>
      <c r="C101" s="245"/>
      <c r="D101" s="245"/>
      <c r="E101" s="245"/>
      <c r="F101" s="245"/>
      <c r="G101" s="245"/>
      <c r="H101" s="245"/>
      <c r="I101" s="245"/>
      <c r="J101" s="245"/>
      <c r="K101" s="245"/>
      <c r="L101" s="245"/>
      <c r="M101" s="245"/>
      <c r="N101" s="245"/>
      <c r="O101" s="245"/>
      <c r="P101" s="245"/>
      <c r="Q101" s="245"/>
      <c r="R101" s="245"/>
      <c r="S101" s="245"/>
      <c r="T101" s="245"/>
      <c r="U101" s="245"/>
      <c r="V101" s="245"/>
      <c r="W101" s="245"/>
    </row>
    <row r="102" spans="1:23" ht="89.25">
      <c r="A102" s="245">
        <v>3</v>
      </c>
      <c r="B102" s="245" t="s">
        <v>255</v>
      </c>
      <c r="C102" s="245"/>
      <c r="D102" s="245"/>
      <c r="E102" s="245"/>
      <c r="F102" s="245"/>
      <c r="G102" s="245"/>
      <c r="H102" s="245"/>
      <c r="I102" s="245"/>
      <c r="J102" s="245"/>
      <c r="K102" s="245"/>
      <c r="L102" s="245"/>
      <c r="M102" s="245"/>
      <c r="N102" s="245"/>
      <c r="O102" s="245"/>
      <c r="P102" s="245"/>
      <c r="Q102" s="245"/>
      <c r="R102" s="245"/>
      <c r="S102" s="245"/>
      <c r="T102" s="245"/>
      <c r="U102" s="245"/>
      <c r="V102" s="245"/>
      <c r="W102" s="245"/>
    </row>
    <row r="103" spans="1:23" ht="25.5">
      <c r="A103" s="245">
        <v>4</v>
      </c>
      <c r="B103" s="245" t="s">
        <v>256</v>
      </c>
      <c r="C103" s="245"/>
      <c r="D103" s="245"/>
      <c r="E103" s="245"/>
      <c r="F103" s="245"/>
      <c r="G103" s="245"/>
      <c r="H103" s="245"/>
      <c r="I103" s="245"/>
      <c r="J103" s="245"/>
      <c r="K103" s="245"/>
      <c r="L103" s="245"/>
      <c r="M103" s="245"/>
      <c r="N103" s="245"/>
      <c r="O103" s="245"/>
      <c r="P103" s="245"/>
      <c r="Q103" s="245"/>
      <c r="R103" s="245"/>
      <c r="S103" s="245"/>
      <c r="T103" s="245"/>
      <c r="U103" s="245"/>
      <c r="V103" s="245"/>
      <c r="W103" s="245"/>
    </row>
    <row r="104" spans="1:23" ht="25.5">
      <c r="A104" s="245">
        <v>5</v>
      </c>
      <c r="B104" s="245" t="s">
        <v>257</v>
      </c>
      <c r="C104" s="245"/>
      <c r="D104" s="245"/>
      <c r="E104" s="245"/>
      <c r="F104" s="245"/>
      <c r="G104" s="245"/>
      <c r="H104" s="245"/>
      <c r="I104" s="245"/>
      <c r="J104" s="245"/>
      <c r="K104" s="245"/>
      <c r="L104" s="245"/>
      <c r="M104" s="245"/>
      <c r="N104" s="245"/>
      <c r="O104" s="245"/>
      <c r="P104" s="245"/>
      <c r="Q104" s="245"/>
      <c r="R104" s="245"/>
      <c r="S104" s="245"/>
      <c r="T104" s="245"/>
      <c r="U104" s="245"/>
      <c r="V104" s="245"/>
      <c r="W104" s="245"/>
    </row>
    <row r="105" spans="1:23" ht="25.5">
      <c r="A105" s="245">
        <v>6</v>
      </c>
      <c r="B105" s="245" t="s">
        <v>258</v>
      </c>
      <c r="C105" s="245"/>
      <c r="D105" s="245"/>
      <c r="E105" s="245"/>
      <c r="F105" s="245"/>
      <c r="G105" s="245"/>
      <c r="H105" s="245"/>
      <c r="I105" s="245"/>
      <c r="J105" s="245"/>
      <c r="K105" s="245"/>
      <c r="L105" s="245"/>
      <c r="M105" s="245"/>
      <c r="N105" s="245"/>
      <c r="O105" s="245"/>
      <c r="P105" s="245"/>
      <c r="Q105" s="245"/>
      <c r="R105" s="245"/>
      <c r="S105" s="245"/>
      <c r="T105" s="245"/>
      <c r="U105" s="245"/>
      <c r="V105" s="245"/>
      <c r="W105" s="245"/>
    </row>
    <row r="106" spans="1:23" ht="25.5">
      <c r="A106" s="245">
        <v>7</v>
      </c>
      <c r="B106" s="245" t="s">
        <v>259</v>
      </c>
      <c r="C106" s="245">
        <f>F106+G106</f>
        <v>42.506</v>
      </c>
      <c r="D106" s="245"/>
      <c r="E106" s="245"/>
      <c r="F106" s="245"/>
      <c r="G106" s="244">
        <v>42.506</v>
      </c>
      <c r="H106" s="245">
        <f aca="true" t="shared" si="13" ref="H106:H169">K106+L106</f>
        <v>0.005900333148250972</v>
      </c>
      <c r="I106" s="245"/>
      <c r="J106" s="245"/>
      <c r="K106" s="245"/>
      <c r="L106" s="245">
        <f>G106/M106</f>
        <v>0.005900333148250972</v>
      </c>
      <c r="M106" s="245">
        <v>7204</v>
      </c>
      <c r="N106" s="245"/>
      <c r="O106" s="245"/>
      <c r="P106" s="245"/>
      <c r="Q106" s="245"/>
      <c r="R106" s="245">
        <v>1</v>
      </c>
      <c r="S106" s="245">
        <v>1</v>
      </c>
      <c r="T106" s="245"/>
      <c r="U106" s="245"/>
      <c r="V106" s="245"/>
      <c r="W106" s="245">
        <v>1</v>
      </c>
    </row>
    <row r="107" spans="1:23" ht="12.75">
      <c r="A107" s="245">
        <v>8</v>
      </c>
      <c r="B107" s="245" t="s">
        <v>260</v>
      </c>
      <c r="C107" s="245">
        <f>F107+G107</f>
        <v>361.691</v>
      </c>
      <c r="D107" s="245"/>
      <c r="E107" s="245"/>
      <c r="F107" s="245">
        <v>361.691</v>
      </c>
      <c r="G107" s="245"/>
      <c r="H107" s="245">
        <f t="shared" si="13"/>
        <v>0.050206968350916155</v>
      </c>
      <c r="I107" s="245"/>
      <c r="J107" s="245"/>
      <c r="K107" s="245">
        <f>F107/M107</f>
        <v>0.050206968350916155</v>
      </c>
      <c r="L107" s="245">
        <f>G107/M107</f>
        <v>0</v>
      </c>
      <c r="M107" s="245">
        <v>7204</v>
      </c>
      <c r="N107" s="245"/>
      <c r="O107" s="245"/>
      <c r="P107" s="245"/>
      <c r="Q107" s="245">
        <v>1</v>
      </c>
      <c r="R107" s="245"/>
      <c r="S107" s="245">
        <v>1</v>
      </c>
      <c r="T107" s="245"/>
      <c r="U107" s="245"/>
      <c r="V107" s="245">
        <v>1</v>
      </c>
      <c r="W107" s="245">
        <v>0</v>
      </c>
    </row>
    <row r="108" spans="1:23" ht="127.5">
      <c r="A108" s="245">
        <v>9</v>
      </c>
      <c r="B108" s="245" t="s">
        <v>261</v>
      </c>
      <c r="C108" s="245">
        <f>E108+F108+G108</f>
        <v>40.695</v>
      </c>
      <c r="D108" s="245"/>
      <c r="E108" s="245"/>
      <c r="F108" s="244">
        <v>40.695</v>
      </c>
      <c r="G108" s="246"/>
      <c r="H108" s="245">
        <f t="shared" si="13"/>
        <v>0.00564894503053859</v>
      </c>
      <c r="I108" s="245"/>
      <c r="J108" s="245"/>
      <c r="K108" s="245"/>
      <c r="L108" s="245">
        <f>F108/M108</f>
        <v>0.00564894503053859</v>
      </c>
      <c r="M108" s="245">
        <v>7204</v>
      </c>
      <c r="N108" s="245"/>
      <c r="O108" s="245"/>
      <c r="P108" s="245"/>
      <c r="Q108" s="245">
        <v>1</v>
      </c>
      <c r="R108" s="245"/>
      <c r="S108" s="245">
        <v>1</v>
      </c>
      <c r="T108" s="245"/>
      <c r="U108" s="245"/>
      <c r="V108" s="245"/>
      <c r="W108" s="245">
        <v>1</v>
      </c>
    </row>
    <row r="109" spans="1:23" ht="51">
      <c r="A109" s="245">
        <v>10</v>
      </c>
      <c r="B109" s="245" t="s">
        <v>262</v>
      </c>
      <c r="C109" s="245">
        <f aca="true" t="shared" si="14" ref="C109:C133">F109+G109</f>
        <v>1383.087</v>
      </c>
      <c r="D109" s="245"/>
      <c r="E109" s="245"/>
      <c r="F109" s="245"/>
      <c r="G109" s="244">
        <v>1383.087</v>
      </c>
      <c r="H109" s="245">
        <f t="shared" si="13"/>
        <v>0.1919887562465297</v>
      </c>
      <c r="I109" s="245"/>
      <c r="J109" s="245"/>
      <c r="K109" s="245"/>
      <c r="L109" s="245">
        <f aca="true" t="shared" si="15" ref="L109:L133">G109/M109</f>
        <v>0.1919887562465297</v>
      </c>
      <c r="M109" s="245">
        <v>7204</v>
      </c>
      <c r="N109" s="245"/>
      <c r="O109" s="245"/>
      <c r="P109" s="245"/>
      <c r="Q109" s="245"/>
      <c r="R109" s="245">
        <v>1</v>
      </c>
      <c r="S109" s="245">
        <v>1</v>
      </c>
      <c r="T109" s="245"/>
      <c r="U109" s="245"/>
      <c r="V109" s="245"/>
      <c r="W109" s="245">
        <v>1</v>
      </c>
    </row>
    <row r="110" spans="1:23" ht="38.25">
      <c r="A110" s="245">
        <v>11</v>
      </c>
      <c r="B110" s="245" t="s">
        <v>263</v>
      </c>
      <c r="C110" s="245">
        <f t="shared" si="14"/>
        <v>357.079</v>
      </c>
      <c r="D110" s="245"/>
      <c r="E110" s="245"/>
      <c r="F110" s="244">
        <v>357.079</v>
      </c>
      <c r="G110" s="245"/>
      <c r="H110" s="245">
        <f t="shared" si="13"/>
        <v>0.049566768461965574</v>
      </c>
      <c r="I110" s="245"/>
      <c r="J110" s="245"/>
      <c r="K110" s="245">
        <f>F110/M110</f>
        <v>0.049566768461965574</v>
      </c>
      <c r="L110" s="245">
        <f t="shared" si="15"/>
        <v>0</v>
      </c>
      <c r="M110" s="245">
        <v>7204</v>
      </c>
      <c r="N110" s="245"/>
      <c r="O110" s="245"/>
      <c r="P110" s="245"/>
      <c r="Q110" s="245">
        <v>1</v>
      </c>
      <c r="R110" s="245"/>
      <c r="S110" s="245">
        <v>1</v>
      </c>
      <c r="T110" s="245"/>
      <c r="U110" s="245"/>
      <c r="V110" s="245">
        <v>1</v>
      </c>
      <c r="W110" s="245"/>
    </row>
    <row r="111" spans="1:23" ht="25.5">
      <c r="A111" s="245">
        <v>12</v>
      </c>
      <c r="B111" s="245" t="s">
        <v>264</v>
      </c>
      <c r="C111" s="245">
        <f t="shared" si="14"/>
        <v>163.04</v>
      </c>
      <c r="D111" s="245"/>
      <c r="E111" s="245"/>
      <c r="F111" s="245"/>
      <c r="G111" s="244">
        <v>163.04</v>
      </c>
      <c r="H111" s="245">
        <f t="shared" si="13"/>
        <v>0.02263187118267629</v>
      </c>
      <c r="I111" s="245"/>
      <c r="J111" s="245"/>
      <c r="K111" s="245"/>
      <c r="L111" s="245">
        <f t="shared" si="15"/>
        <v>0.02263187118267629</v>
      </c>
      <c r="M111" s="245">
        <v>7204</v>
      </c>
      <c r="N111" s="245"/>
      <c r="O111" s="245"/>
      <c r="P111" s="245"/>
      <c r="Q111" s="245"/>
      <c r="R111" s="245">
        <v>1</v>
      </c>
      <c r="S111" s="245">
        <v>1</v>
      </c>
      <c r="T111" s="245"/>
      <c r="U111" s="245"/>
      <c r="V111" s="245"/>
      <c r="W111" s="245">
        <v>1</v>
      </c>
    </row>
    <row r="112" spans="1:23" ht="12.75">
      <c r="A112" s="245">
        <v>13</v>
      </c>
      <c r="B112" s="245" t="s">
        <v>265</v>
      </c>
      <c r="C112" s="245">
        <f t="shared" si="14"/>
        <v>717.437</v>
      </c>
      <c r="D112" s="245"/>
      <c r="E112" s="245"/>
      <c r="F112" s="244">
        <v>688.38</v>
      </c>
      <c r="G112" s="244">
        <v>29.057</v>
      </c>
      <c r="H112" s="245">
        <f t="shared" si="13"/>
        <v>0.09958870072182122</v>
      </c>
      <c r="I112" s="245"/>
      <c r="J112" s="245"/>
      <c r="K112" s="245">
        <f>F112/M112</f>
        <v>0.0955552470849528</v>
      </c>
      <c r="L112" s="245">
        <f t="shared" si="15"/>
        <v>0.004033453636868406</v>
      </c>
      <c r="M112" s="245">
        <v>7204</v>
      </c>
      <c r="N112" s="245"/>
      <c r="O112" s="245"/>
      <c r="P112" s="245"/>
      <c r="Q112" s="245">
        <v>1</v>
      </c>
      <c r="R112" s="245">
        <v>1</v>
      </c>
      <c r="S112" s="245">
        <f>1</f>
        <v>1</v>
      </c>
      <c r="T112" s="245"/>
      <c r="U112" s="245"/>
      <c r="V112" s="245">
        <f>F112/C112</f>
        <v>0.9594988828287362</v>
      </c>
      <c r="W112" s="245">
        <f>S112-V112</f>
        <v>0.04050111717126381</v>
      </c>
    </row>
    <row r="113" spans="1:23" ht="25.5">
      <c r="A113" s="245">
        <v>14</v>
      </c>
      <c r="B113" s="245" t="s">
        <v>266</v>
      </c>
      <c r="C113" s="245">
        <f t="shared" si="14"/>
        <v>1945.0880000000002</v>
      </c>
      <c r="D113" s="245"/>
      <c r="E113" s="245"/>
      <c r="F113" s="244">
        <v>250.208</v>
      </c>
      <c r="G113" s="244">
        <v>1694.88</v>
      </c>
      <c r="H113" s="245">
        <f t="shared" si="13"/>
        <v>0.2700011104941699</v>
      </c>
      <c r="I113" s="245"/>
      <c r="J113" s="245"/>
      <c r="K113" s="245">
        <f>F113/M113</f>
        <v>0.0347318156579678</v>
      </c>
      <c r="L113" s="245">
        <f t="shared" si="15"/>
        <v>0.23526929483620213</v>
      </c>
      <c r="M113" s="245">
        <v>7204</v>
      </c>
      <c r="N113" s="245"/>
      <c r="O113" s="245"/>
      <c r="P113" s="245"/>
      <c r="Q113" s="245">
        <v>1</v>
      </c>
      <c r="R113" s="245">
        <v>1</v>
      </c>
      <c r="S113" s="245">
        <f>1</f>
        <v>1</v>
      </c>
      <c r="T113" s="245"/>
      <c r="U113" s="245"/>
      <c r="V113" s="245">
        <f aca="true" t="shared" si="16" ref="V113:V176">F113/C113</f>
        <v>0.1286358252171624</v>
      </c>
      <c r="W113" s="245">
        <f aca="true" t="shared" si="17" ref="W113:W176">S113-V113</f>
        <v>0.8713641747828376</v>
      </c>
    </row>
    <row r="114" spans="1:23" ht="25.5">
      <c r="A114" s="245">
        <v>15</v>
      </c>
      <c r="B114" s="245" t="s">
        <v>267</v>
      </c>
      <c r="C114" s="245">
        <f t="shared" si="14"/>
        <v>797.022</v>
      </c>
      <c r="D114" s="245"/>
      <c r="E114" s="245"/>
      <c r="F114" s="244">
        <v>797.022</v>
      </c>
      <c r="G114" s="245"/>
      <c r="H114" s="245">
        <f t="shared" si="13"/>
        <v>0.11063603553581344</v>
      </c>
      <c r="I114" s="245"/>
      <c r="J114" s="245"/>
      <c r="K114" s="245">
        <f>F114/M114</f>
        <v>0.11063603553581344</v>
      </c>
      <c r="L114" s="245">
        <f t="shared" si="15"/>
        <v>0</v>
      </c>
      <c r="M114" s="245">
        <v>7204</v>
      </c>
      <c r="N114" s="245"/>
      <c r="O114" s="245"/>
      <c r="P114" s="245"/>
      <c r="Q114" s="245">
        <v>1</v>
      </c>
      <c r="R114" s="245"/>
      <c r="S114" s="245">
        <f>1</f>
        <v>1</v>
      </c>
      <c r="T114" s="245"/>
      <c r="U114" s="245"/>
      <c r="V114" s="245">
        <f t="shared" si="16"/>
        <v>1</v>
      </c>
      <c r="W114" s="245">
        <f t="shared" si="17"/>
        <v>0</v>
      </c>
    </row>
    <row r="115" spans="1:23" ht="51">
      <c r="A115" s="245">
        <v>16</v>
      </c>
      <c r="B115" s="245" t="s">
        <v>268</v>
      </c>
      <c r="C115" s="245">
        <f t="shared" si="14"/>
        <v>51.34</v>
      </c>
      <c r="D115" s="245"/>
      <c r="E115" s="245"/>
      <c r="F115" s="245"/>
      <c r="G115" s="244">
        <v>51.34</v>
      </c>
      <c r="H115" s="245">
        <f t="shared" si="13"/>
        <v>0.00712659633536924</v>
      </c>
      <c r="I115" s="245"/>
      <c r="J115" s="245"/>
      <c r="K115" s="245"/>
      <c r="L115" s="245">
        <f t="shared" si="15"/>
        <v>0.00712659633536924</v>
      </c>
      <c r="M115" s="245">
        <v>7204</v>
      </c>
      <c r="N115" s="245"/>
      <c r="O115" s="245"/>
      <c r="P115" s="245"/>
      <c r="Q115" s="245"/>
      <c r="R115" s="245">
        <v>1</v>
      </c>
      <c r="S115" s="245">
        <f>1</f>
        <v>1</v>
      </c>
      <c r="T115" s="245"/>
      <c r="U115" s="245"/>
      <c r="V115" s="245">
        <f t="shared" si="16"/>
        <v>0</v>
      </c>
      <c r="W115" s="245">
        <f t="shared" si="17"/>
        <v>1</v>
      </c>
    </row>
    <row r="116" spans="1:23" ht="25.5">
      <c r="A116" s="245">
        <v>17</v>
      </c>
      <c r="B116" s="245" t="s">
        <v>269</v>
      </c>
      <c r="C116" s="245">
        <f t="shared" si="14"/>
        <v>481.367</v>
      </c>
      <c r="D116" s="245"/>
      <c r="E116" s="245"/>
      <c r="F116" s="244">
        <v>481.367</v>
      </c>
      <c r="G116" s="245"/>
      <c r="H116" s="245">
        <f t="shared" si="13"/>
        <v>0.0668194058856191</v>
      </c>
      <c r="I116" s="245"/>
      <c r="J116" s="245"/>
      <c r="K116" s="245">
        <f>F116/M116</f>
        <v>0.0668194058856191</v>
      </c>
      <c r="L116" s="245">
        <f t="shared" si="15"/>
        <v>0</v>
      </c>
      <c r="M116" s="245">
        <v>7204</v>
      </c>
      <c r="N116" s="245"/>
      <c r="O116" s="245"/>
      <c r="P116" s="245"/>
      <c r="Q116" s="245">
        <v>1</v>
      </c>
      <c r="R116" s="245"/>
      <c r="S116" s="245">
        <f>1</f>
        <v>1</v>
      </c>
      <c r="T116" s="245"/>
      <c r="U116" s="245"/>
      <c r="V116" s="245">
        <f t="shared" si="16"/>
        <v>1</v>
      </c>
      <c r="W116" s="245">
        <f t="shared" si="17"/>
        <v>0</v>
      </c>
    </row>
    <row r="117" spans="1:23" ht="25.5">
      <c r="A117" s="245">
        <v>18</v>
      </c>
      <c r="B117" s="245" t="s">
        <v>269</v>
      </c>
      <c r="C117" s="245">
        <f t="shared" si="14"/>
        <v>448.407</v>
      </c>
      <c r="D117" s="245"/>
      <c r="E117" s="245"/>
      <c r="F117" s="245"/>
      <c r="G117" s="244">
        <v>448.407</v>
      </c>
      <c r="H117" s="245">
        <f t="shared" si="13"/>
        <v>0.06224416990560799</v>
      </c>
      <c r="I117" s="245"/>
      <c r="J117" s="245"/>
      <c r="K117" s="245">
        <f>F117/M117</f>
        <v>0</v>
      </c>
      <c r="L117" s="245">
        <f t="shared" si="15"/>
        <v>0.06224416990560799</v>
      </c>
      <c r="M117" s="245">
        <v>7204</v>
      </c>
      <c r="N117" s="245"/>
      <c r="O117" s="245"/>
      <c r="P117" s="245"/>
      <c r="Q117" s="245"/>
      <c r="R117" s="245">
        <v>1</v>
      </c>
      <c r="S117" s="245">
        <f>1</f>
        <v>1</v>
      </c>
      <c r="T117" s="245"/>
      <c r="U117" s="245"/>
      <c r="V117" s="245">
        <f t="shared" si="16"/>
        <v>0</v>
      </c>
      <c r="W117" s="245">
        <f t="shared" si="17"/>
        <v>1</v>
      </c>
    </row>
    <row r="118" spans="1:23" ht="38.25">
      <c r="A118" s="245">
        <v>19</v>
      </c>
      <c r="B118" s="245" t="s">
        <v>270</v>
      </c>
      <c r="C118" s="245">
        <f t="shared" si="14"/>
        <v>25.322</v>
      </c>
      <c r="D118" s="245"/>
      <c r="E118" s="245"/>
      <c r="F118" s="245"/>
      <c r="G118" s="244">
        <v>25.322</v>
      </c>
      <c r="H118" s="245">
        <f t="shared" si="13"/>
        <v>0.0035149916712937258</v>
      </c>
      <c r="I118" s="245"/>
      <c r="J118" s="245"/>
      <c r="K118" s="245"/>
      <c r="L118" s="245">
        <f t="shared" si="15"/>
        <v>0.0035149916712937258</v>
      </c>
      <c r="M118" s="245">
        <v>7204</v>
      </c>
      <c r="N118" s="245"/>
      <c r="O118" s="245"/>
      <c r="P118" s="245"/>
      <c r="Q118" s="245"/>
      <c r="R118" s="245">
        <v>1</v>
      </c>
      <c r="S118" s="245">
        <f>1</f>
        <v>1</v>
      </c>
      <c r="T118" s="245"/>
      <c r="U118" s="245"/>
      <c r="V118" s="245">
        <f t="shared" si="16"/>
        <v>0</v>
      </c>
      <c r="W118" s="245">
        <f t="shared" si="17"/>
        <v>1</v>
      </c>
    </row>
    <row r="119" spans="1:23" ht="38.25">
      <c r="A119" s="245">
        <v>20</v>
      </c>
      <c r="B119" s="245" t="s">
        <v>271</v>
      </c>
      <c r="C119" s="245">
        <f t="shared" si="14"/>
        <v>17.323</v>
      </c>
      <c r="D119" s="245"/>
      <c r="E119" s="245"/>
      <c r="F119" s="245"/>
      <c r="G119" s="244">
        <v>17.323</v>
      </c>
      <c r="H119" s="245">
        <f t="shared" si="13"/>
        <v>0.002404636313159356</v>
      </c>
      <c r="I119" s="245"/>
      <c r="J119" s="245"/>
      <c r="K119" s="245"/>
      <c r="L119" s="245">
        <f t="shared" si="15"/>
        <v>0.002404636313159356</v>
      </c>
      <c r="M119" s="245">
        <v>7204</v>
      </c>
      <c r="N119" s="245"/>
      <c r="O119" s="245"/>
      <c r="P119" s="245"/>
      <c r="Q119" s="245"/>
      <c r="R119" s="245">
        <v>1</v>
      </c>
      <c r="S119" s="245">
        <f>1</f>
        <v>1</v>
      </c>
      <c r="T119" s="245"/>
      <c r="U119" s="245"/>
      <c r="V119" s="245">
        <f t="shared" si="16"/>
        <v>0</v>
      </c>
      <c r="W119" s="245">
        <f t="shared" si="17"/>
        <v>1</v>
      </c>
    </row>
    <row r="120" spans="1:23" ht="102">
      <c r="A120" s="245">
        <v>21</v>
      </c>
      <c r="B120" s="245" t="s">
        <v>272</v>
      </c>
      <c r="C120" s="245">
        <f t="shared" si="14"/>
        <v>163.656</v>
      </c>
      <c r="D120" s="245"/>
      <c r="E120" s="245"/>
      <c r="F120" s="245"/>
      <c r="G120" s="244">
        <v>163.656</v>
      </c>
      <c r="H120" s="245">
        <f t="shared" si="13"/>
        <v>0.022717379233759022</v>
      </c>
      <c r="I120" s="245"/>
      <c r="J120" s="245"/>
      <c r="K120" s="245"/>
      <c r="L120" s="245">
        <f t="shared" si="15"/>
        <v>0.022717379233759022</v>
      </c>
      <c r="M120" s="245">
        <v>7204</v>
      </c>
      <c r="N120" s="245"/>
      <c r="O120" s="245"/>
      <c r="P120" s="245"/>
      <c r="Q120" s="245"/>
      <c r="R120" s="245">
        <v>1</v>
      </c>
      <c r="S120" s="245">
        <f>1</f>
        <v>1</v>
      </c>
      <c r="T120" s="245"/>
      <c r="U120" s="245"/>
      <c r="V120" s="245">
        <f t="shared" si="16"/>
        <v>0</v>
      </c>
      <c r="W120" s="245">
        <f t="shared" si="17"/>
        <v>1</v>
      </c>
    </row>
    <row r="121" spans="1:23" ht="76.5">
      <c r="A121" s="245">
        <v>22</v>
      </c>
      <c r="B121" s="245" t="s">
        <v>273</v>
      </c>
      <c r="C121" s="245">
        <f t="shared" si="14"/>
        <v>90.295</v>
      </c>
      <c r="D121" s="245"/>
      <c r="E121" s="245"/>
      <c r="F121" s="245"/>
      <c r="G121" s="244">
        <v>90.295</v>
      </c>
      <c r="H121" s="245">
        <f t="shared" si="13"/>
        <v>0.01253400888395336</v>
      </c>
      <c r="I121" s="245"/>
      <c r="J121" s="245"/>
      <c r="K121" s="245">
        <f>F121/M121</f>
        <v>0</v>
      </c>
      <c r="L121" s="245">
        <f t="shared" si="15"/>
        <v>0.01253400888395336</v>
      </c>
      <c r="M121" s="245">
        <v>7204</v>
      </c>
      <c r="N121" s="245"/>
      <c r="O121" s="245"/>
      <c r="P121" s="245"/>
      <c r="Q121" s="245"/>
      <c r="R121" s="245">
        <v>1</v>
      </c>
      <c r="S121" s="245">
        <f>1</f>
        <v>1</v>
      </c>
      <c r="T121" s="245"/>
      <c r="U121" s="245"/>
      <c r="V121" s="245">
        <f t="shared" si="16"/>
        <v>0</v>
      </c>
      <c r="W121" s="245">
        <f t="shared" si="17"/>
        <v>1</v>
      </c>
    </row>
    <row r="122" spans="1:23" ht="25.5">
      <c r="A122" s="245">
        <v>23</v>
      </c>
      <c r="B122" s="245" t="s">
        <v>274</v>
      </c>
      <c r="C122" s="245">
        <f t="shared" si="14"/>
        <v>83.465</v>
      </c>
      <c r="D122" s="245"/>
      <c r="E122" s="245"/>
      <c r="F122" s="245"/>
      <c r="G122" s="244">
        <v>83.465</v>
      </c>
      <c r="H122" s="245">
        <f t="shared" si="13"/>
        <v>0.011585924486396447</v>
      </c>
      <c r="I122" s="245"/>
      <c r="J122" s="245"/>
      <c r="K122" s="245">
        <f>F122/M122</f>
        <v>0</v>
      </c>
      <c r="L122" s="245">
        <f t="shared" si="15"/>
        <v>0.011585924486396447</v>
      </c>
      <c r="M122" s="245">
        <v>7204</v>
      </c>
      <c r="N122" s="245"/>
      <c r="O122" s="245"/>
      <c r="P122" s="245"/>
      <c r="Q122" s="245"/>
      <c r="R122" s="245">
        <v>1</v>
      </c>
      <c r="S122" s="245">
        <f>1</f>
        <v>1</v>
      </c>
      <c r="T122" s="245"/>
      <c r="U122" s="245"/>
      <c r="V122" s="245">
        <f t="shared" si="16"/>
        <v>0</v>
      </c>
      <c r="W122" s="245">
        <f t="shared" si="17"/>
        <v>1</v>
      </c>
    </row>
    <row r="123" spans="1:23" ht="12.75">
      <c r="A123" s="245">
        <v>24</v>
      </c>
      <c r="B123" s="245" t="s">
        <v>275</v>
      </c>
      <c r="C123" s="245">
        <f t="shared" si="14"/>
        <v>196.528</v>
      </c>
      <c r="D123" s="245"/>
      <c r="E123" s="245"/>
      <c r="F123" s="244">
        <v>61.415</v>
      </c>
      <c r="G123" s="244">
        <v>135.113</v>
      </c>
      <c r="H123" s="245">
        <f t="shared" si="13"/>
        <v>0.027280399777901167</v>
      </c>
      <c r="I123" s="245"/>
      <c r="J123" s="245"/>
      <c r="K123" s="245">
        <f>F123/M123</f>
        <v>0.008525124930594114</v>
      </c>
      <c r="L123" s="245">
        <f t="shared" si="15"/>
        <v>0.018755274847307053</v>
      </c>
      <c r="M123" s="245">
        <v>7204</v>
      </c>
      <c r="N123" s="245"/>
      <c r="O123" s="245"/>
      <c r="P123" s="245"/>
      <c r="Q123" s="245">
        <v>1</v>
      </c>
      <c r="R123" s="245">
        <v>1</v>
      </c>
      <c r="S123" s="245">
        <f>1</f>
        <v>1</v>
      </c>
      <c r="T123" s="245"/>
      <c r="U123" s="245"/>
      <c r="V123" s="245">
        <f t="shared" si="16"/>
        <v>0.3125</v>
      </c>
      <c r="W123" s="245">
        <f t="shared" si="17"/>
        <v>0.6875</v>
      </c>
    </row>
    <row r="124" spans="1:23" ht="25.5">
      <c r="A124" s="245">
        <v>25</v>
      </c>
      <c r="B124" s="245" t="s">
        <v>312</v>
      </c>
      <c r="C124" s="245">
        <f t="shared" si="14"/>
        <v>5.058</v>
      </c>
      <c r="D124" s="245"/>
      <c r="E124" s="245"/>
      <c r="F124" s="244">
        <v>5.058</v>
      </c>
      <c r="G124" s="245"/>
      <c r="H124" s="245">
        <f t="shared" si="13"/>
        <v>0.0007021099389228206</v>
      </c>
      <c r="I124" s="245"/>
      <c r="J124" s="245"/>
      <c r="K124" s="245">
        <f>F124/M124</f>
        <v>0.0007021099389228206</v>
      </c>
      <c r="L124" s="245">
        <f t="shared" si="15"/>
        <v>0</v>
      </c>
      <c r="M124" s="245">
        <v>7204</v>
      </c>
      <c r="N124" s="245"/>
      <c r="O124" s="245"/>
      <c r="P124" s="245"/>
      <c r="Q124" s="245">
        <v>1</v>
      </c>
      <c r="R124" s="245"/>
      <c r="S124" s="245">
        <f>1</f>
        <v>1</v>
      </c>
      <c r="T124" s="245"/>
      <c r="U124" s="245"/>
      <c r="V124" s="245">
        <f t="shared" si="16"/>
        <v>1</v>
      </c>
      <c r="W124" s="245">
        <f t="shared" si="17"/>
        <v>0</v>
      </c>
    </row>
    <row r="125" spans="1:23" ht="51">
      <c r="A125" s="245">
        <v>26</v>
      </c>
      <c r="B125" s="245" t="s">
        <v>276</v>
      </c>
      <c r="C125" s="245">
        <f t="shared" si="14"/>
        <v>43.627</v>
      </c>
      <c r="D125" s="245"/>
      <c r="E125" s="245"/>
      <c r="F125" s="245"/>
      <c r="G125" s="244">
        <v>43.627</v>
      </c>
      <c r="H125" s="245">
        <f t="shared" si="13"/>
        <v>0.0060559411438089955</v>
      </c>
      <c r="I125" s="245"/>
      <c r="J125" s="245"/>
      <c r="K125" s="245"/>
      <c r="L125" s="245">
        <f t="shared" si="15"/>
        <v>0.0060559411438089955</v>
      </c>
      <c r="M125" s="245">
        <v>7204</v>
      </c>
      <c r="N125" s="245"/>
      <c r="O125" s="245"/>
      <c r="P125" s="245"/>
      <c r="Q125" s="245"/>
      <c r="R125" s="245">
        <v>1</v>
      </c>
      <c r="S125" s="245">
        <f>1</f>
        <v>1</v>
      </c>
      <c r="T125" s="245"/>
      <c r="U125" s="245"/>
      <c r="V125" s="245">
        <f t="shared" si="16"/>
        <v>0</v>
      </c>
      <c r="W125" s="245">
        <f t="shared" si="17"/>
        <v>1</v>
      </c>
    </row>
    <row r="126" spans="1:23" ht="51">
      <c r="A126" s="245">
        <v>27</v>
      </c>
      <c r="B126" s="245" t="s">
        <v>277</v>
      </c>
      <c r="C126" s="245">
        <f t="shared" si="14"/>
        <v>4.753</v>
      </c>
      <c r="D126" s="245"/>
      <c r="E126" s="245"/>
      <c r="F126" s="245"/>
      <c r="G126" s="244">
        <v>4.753</v>
      </c>
      <c r="H126" s="245">
        <f t="shared" si="13"/>
        <v>0.0006597723486951694</v>
      </c>
      <c r="I126" s="245"/>
      <c r="J126" s="245"/>
      <c r="K126" s="245"/>
      <c r="L126" s="245">
        <f t="shared" si="15"/>
        <v>0.0006597723486951694</v>
      </c>
      <c r="M126" s="245">
        <v>7204</v>
      </c>
      <c r="N126" s="245"/>
      <c r="O126" s="245"/>
      <c r="P126" s="245"/>
      <c r="Q126" s="245"/>
      <c r="R126" s="245">
        <v>1</v>
      </c>
      <c r="S126" s="245">
        <f>1</f>
        <v>1</v>
      </c>
      <c r="T126" s="245"/>
      <c r="U126" s="245"/>
      <c r="V126" s="245">
        <f t="shared" si="16"/>
        <v>0</v>
      </c>
      <c r="W126" s="245">
        <f t="shared" si="17"/>
        <v>1</v>
      </c>
    </row>
    <row r="127" spans="1:23" ht="38.25">
      <c r="A127" s="245">
        <v>28</v>
      </c>
      <c r="B127" s="245" t="s">
        <v>278</v>
      </c>
      <c r="C127" s="245">
        <f t="shared" si="14"/>
        <v>10.15</v>
      </c>
      <c r="D127" s="245"/>
      <c r="E127" s="245"/>
      <c r="F127" s="245"/>
      <c r="G127" s="244">
        <v>10.15</v>
      </c>
      <c r="H127" s="245">
        <f t="shared" si="13"/>
        <v>0.0014089394780677402</v>
      </c>
      <c r="I127" s="245"/>
      <c r="J127" s="245"/>
      <c r="K127" s="245"/>
      <c r="L127" s="245">
        <f t="shared" si="15"/>
        <v>0.0014089394780677402</v>
      </c>
      <c r="M127" s="245">
        <v>7204</v>
      </c>
      <c r="N127" s="245"/>
      <c r="O127" s="245"/>
      <c r="P127" s="245"/>
      <c r="Q127" s="245"/>
      <c r="R127" s="245">
        <v>1</v>
      </c>
      <c r="S127" s="245">
        <f>1</f>
        <v>1</v>
      </c>
      <c r="T127" s="245"/>
      <c r="U127" s="245"/>
      <c r="V127" s="245">
        <f t="shared" si="16"/>
        <v>0</v>
      </c>
      <c r="W127" s="245">
        <f t="shared" si="17"/>
        <v>1</v>
      </c>
    </row>
    <row r="128" spans="1:23" ht="25.5">
      <c r="A128" s="245">
        <v>29</v>
      </c>
      <c r="B128" s="245" t="s">
        <v>279</v>
      </c>
      <c r="C128" s="245">
        <f t="shared" si="14"/>
        <v>1272.999</v>
      </c>
      <c r="D128" s="245"/>
      <c r="E128" s="245"/>
      <c r="F128" s="245"/>
      <c r="G128" s="244">
        <v>1272.999</v>
      </c>
      <c r="H128" s="245">
        <f t="shared" si="13"/>
        <v>0.17670724597445864</v>
      </c>
      <c r="I128" s="245"/>
      <c r="J128" s="245"/>
      <c r="K128" s="245"/>
      <c r="L128" s="245">
        <f t="shared" si="15"/>
        <v>0.17670724597445864</v>
      </c>
      <c r="M128" s="245">
        <v>7204</v>
      </c>
      <c r="N128" s="245"/>
      <c r="O128" s="245"/>
      <c r="P128" s="245"/>
      <c r="Q128" s="245"/>
      <c r="R128" s="245">
        <v>1</v>
      </c>
      <c r="S128" s="245">
        <f>1</f>
        <v>1</v>
      </c>
      <c r="T128" s="245"/>
      <c r="U128" s="245"/>
      <c r="V128" s="245">
        <f t="shared" si="16"/>
        <v>0</v>
      </c>
      <c r="W128" s="245">
        <f t="shared" si="17"/>
        <v>1</v>
      </c>
    </row>
    <row r="129" spans="1:23" ht="38.25">
      <c r="A129" s="245">
        <v>30</v>
      </c>
      <c r="B129" s="245" t="s">
        <v>280</v>
      </c>
      <c r="C129" s="245">
        <f t="shared" si="14"/>
        <v>51.236</v>
      </c>
      <c r="D129" s="245"/>
      <c r="E129" s="245"/>
      <c r="F129" s="245"/>
      <c r="G129" s="244">
        <v>51.236</v>
      </c>
      <c r="H129" s="245">
        <f t="shared" si="13"/>
        <v>0.007112159911160466</v>
      </c>
      <c r="I129" s="245"/>
      <c r="J129" s="245"/>
      <c r="K129" s="245"/>
      <c r="L129" s="245">
        <f t="shared" si="15"/>
        <v>0.007112159911160466</v>
      </c>
      <c r="M129" s="245">
        <v>7204</v>
      </c>
      <c r="N129" s="245"/>
      <c r="O129" s="245"/>
      <c r="P129" s="245"/>
      <c r="Q129" s="245"/>
      <c r="R129" s="245">
        <v>1</v>
      </c>
      <c r="S129" s="245">
        <f>1</f>
        <v>1</v>
      </c>
      <c r="T129" s="245"/>
      <c r="U129" s="245"/>
      <c r="V129" s="245">
        <f t="shared" si="16"/>
        <v>0</v>
      </c>
      <c r="W129" s="245">
        <f t="shared" si="17"/>
        <v>1</v>
      </c>
    </row>
    <row r="130" spans="1:23" ht="12.75">
      <c r="A130" s="245">
        <v>31</v>
      </c>
      <c r="B130" s="245" t="s">
        <v>281</v>
      </c>
      <c r="C130" s="245">
        <f t="shared" si="14"/>
        <v>24.218</v>
      </c>
      <c r="D130" s="245"/>
      <c r="E130" s="245"/>
      <c r="F130" s="244">
        <v>24.218</v>
      </c>
      <c r="G130" s="245"/>
      <c r="H130" s="245">
        <f t="shared" si="13"/>
        <v>0.0033617434758467517</v>
      </c>
      <c r="I130" s="245"/>
      <c r="J130" s="245"/>
      <c r="K130" s="245">
        <f>F130/M130</f>
        <v>0.0033617434758467517</v>
      </c>
      <c r="L130" s="245">
        <f t="shared" si="15"/>
        <v>0</v>
      </c>
      <c r="M130" s="245">
        <v>7204</v>
      </c>
      <c r="N130" s="245"/>
      <c r="O130" s="245"/>
      <c r="P130" s="245"/>
      <c r="Q130" s="245">
        <v>1</v>
      </c>
      <c r="R130" s="245"/>
      <c r="S130" s="245">
        <f>1</f>
        <v>1</v>
      </c>
      <c r="T130" s="245"/>
      <c r="U130" s="245"/>
      <c r="V130" s="245">
        <f t="shared" si="16"/>
        <v>1</v>
      </c>
      <c r="W130" s="245">
        <f t="shared" si="17"/>
        <v>0</v>
      </c>
    </row>
    <row r="131" spans="1:23" ht="51">
      <c r="A131" s="245">
        <v>32</v>
      </c>
      <c r="B131" s="245" t="s">
        <v>282</v>
      </c>
      <c r="C131" s="245">
        <f t="shared" si="14"/>
        <v>46.095</v>
      </c>
      <c r="D131" s="245"/>
      <c r="E131" s="245"/>
      <c r="F131" s="245"/>
      <c r="G131" s="244">
        <v>46.095</v>
      </c>
      <c r="H131" s="245">
        <f t="shared" si="13"/>
        <v>0.006398528595224875</v>
      </c>
      <c r="I131" s="245"/>
      <c r="J131" s="245"/>
      <c r="K131" s="245"/>
      <c r="L131" s="245">
        <f t="shared" si="15"/>
        <v>0.006398528595224875</v>
      </c>
      <c r="M131" s="245">
        <v>7204</v>
      </c>
      <c r="N131" s="245"/>
      <c r="O131" s="245"/>
      <c r="P131" s="245"/>
      <c r="Q131" s="245"/>
      <c r="R131" s="245">
        <v>1</v>
      </c>
      <c r="S131" s="245">
        <f>1</f>
        <v>1</v>
      </c>
      <c r="T131" s="245"/>
      <c r="U131" s="245"/>
      <c r="V131" s="245">
        <f t="shared" si="16"/>
        <v>0</v>
      </c>
      <c r="W131" s="245">
        <f t="shared" si="17"/>
        <v>1</v>
      </c>
    </row>
    <row r="132" spans="1:23" ht="25.5">
      <c r="A132" s="245">
        <v>33</v>
      </c>
      <c r="B132" s="245" t="s">
        <v>283</v>
      </c>
      <c r="C132" s="245">
        <f t="shared" si="14"/>
        <v>253.466</v>
      </c>
      <c r="D132" s="245"/>
      <c r="E132" s="245"/>
      <c r="F132" s="245"/>
      <c r="G132" s="244">
        <v>253.466</v>
      </c>
      <c r="H132" s="245">
        <f t="shared" si="13"/>
        <v>0.035184064408661855</v>
      </c>
      <c r="I132" s="245"/>
      <c r="J132" s="245"/>
      <c r="K132" s="245"/>
      <c r="L132" s="245">
        <f t="shared" si="15"/>
        <v>0.035184064408661855</v>
      </c>
      <c r="M132" s="245">
        <v>7204</v>
      </c>
      <c r="N132" s="245"/>
      <c r="O132" s="245"/>
      <c r="P132" s="245"/>
      <c r="Q132" s="245"/>
      <c r="R132" s="245">
        <v>1</v>
      </c>
      <c r="S132" s="245">
        <f>1</f>
        <v>1</v>
      </c>
      <c r="T132" s="245"/>
      <c r="U132" s="245"/>
      <c r="V132" s="245">
        <f t="shared" si="16"/>
        <v>0</v>
      </c>
      <c r="W132" s="245">
        <f t="shared" si="17"/>
        <v>1</v>
      </c>
    </row>
    <row r="133" spans="1:23" ht="38.25">
      <c r="A133" s="245">
        <v>34</v>
      </c>
      <c r="B133" s="245" t="s">
        <v>284</v>
      </c>
      <c r="C133" s="245">
        <f t="shared" si="14"/>
        <v>15.46</v>
      </c>
      <c r="D133" s="245"/>
      <c r="E133" s="245"/>
      <c r="F133" s="245"/>
      <c r="G133" s="244">
        <v>15.46</v>
      </c>
      <c r="H133" s="245">
        <f t="shared" si="13"/>
        <v>0.0021460299833425877</v>
      </c>
      <c r="I133" s="245"/>
      <c r="J133" s="245"/>
      <c r="K133" s="245"/>
      <c r="L133" s="245">
        <f t="shared" si="15"/>
        <v>0.0021460299833425877</v>
      </c>
      <c r="M133" s="245">
        <v>7204</v>
      </c>
      <c r="N133" s="245"/>
      <c r="O133" s="245"/>
      <c r="P133" s="245"/>
      <c r="Q133" s="245"/>
      <c r="R133" s="245">
        <v>1</v>
      </c>
      <c r="S133" s="245">
        <f>1</f>
        <v>1</v>
      </c>
      <c r="T133" s="245"/>
      <c r="U133" s="245"/>
      <c r="V133" s="245">
        <f t="shared" si="16"/>
        <v>0</v>
      </c>
      <c r="W133" s="245">
        <f t="shared" si="17"/>
        <v>1</v>
      </c>
    </row>
    <row r="134" spans="1:23" ht="51">
      <c r="A134" s="245">
        <v>35</v>
      </c>
      <c r="B134" s="245" t="s">
        <v>285</v>
      </c>
      <c r="C134" s="245">
        <f>F134+G134</f>
        <v>3.797</v>
      </c>
      <c r="D134" s="245"/>
      <c r="E134" s="245"/>
      <c r="F134" s="245"/>
      <c r="G134" s="245">
        <v>3.797</v>
      </c>
      <c r="H134" s="245">
        <f t="shared" si="13"/>
        <v>0.0005270682953914493</v>
      </c>
      <c r="I134" s="245"/>
      <c r="J134" s="245"/>
      <c r="K134" s="245"/>
      <c r="L134" s="245">
        <f>G134/M134</f>
        <v>0.0005270682953914493</v>
      </c>
      <c r="M134" s="245">
        <v>7204</v>
      </c>
      <c r="N134" s="245"/>
      <c r="O134" s="245"/>
      <c r="P134" s="245"/>
      <c r="Q134" s="245"/>
      <c r="R134" s="245">
        <v>1</v>
      </c>
      <c r="S134" s="245">
        <f>1</f>
        <v>1</v>
      </c>
      <c r="T134" s="245"/>
      <c r="U134" s="245"/>
      <c r="V134" s="245">
        <f t="shared" si="16"/>
        <v>0</v>
      </c>
      <c r="W134" s="245">
        <f t="shared" si="17"/>
        <v>1</v>
      </c>
    </row>
    <row r="135" spans="1:23" ht="25.5">
      <c r="A135" s="245">
        <v>36</v>
      </c>
      <c r="B135" s="245" t="s">
        <v>286</v>
      </c>
      <c r="C135" s="245">
        <f aca="true" t="shared" si="18" ref="C135:C187">F135+G135</f>
        <v>60.656</v>
      </c>
      <c r="D135" s="245"/>
      <c r="E135" s="245"/>
      <c r="F135" s="245"/>
      <c r="G135" s="244">
        <v>60.656</v>
      </c>
      <c r="H135" s="245">
        <f t="shared" si="13"/>
        <v>0.00841976679622432</v>
      </c>
      <c r="I135" s="245"/>
      <c r="J135" s="245"/>
      <c r="K135" s="245"/>
      <c r="L135" s="245">
        <f aca="true" t="shared" si="19" ref="L135:L184">G135/M135</f>
        <v>0.00841976679622432</v>
      </c>
      <c r="M135" s="245">
        <v>7204</v>
      </c>
      <c r="N135" s="245"/>
      <c r="O135" s="245"/>
      <c r="P135" s="245"/>
      <c r="Q135" s="245"/>
      <c r="R135" s="245">
        <v>1</v>
      </c>
      <c r="S135" s="245">
        <f>1</f>
        <v>1</v>
      </c>
      <c r="T135" s="245"/>
      <c r="U135" s="245"/>
      <c r="V135" s="245">
        <f t="shared" si="16"/>
        <v>0</v>
      </c>
      <c r="W135" s="245">
        <f t="shared" si="17"/>
        <v>1</v>
      </c>
    </row>
    <row r="136" spans="1:23" ht="51">
      <c r="A136" s="245">
        <v>37</v>
      </c>
      <c r="B136" s="245" t="s">
        <v>287</v>
      </c>
      <c r="C136" s="245">
        <f t="shared" si="18"/>
        <v>18.251</v>
      </c>
      <c r="D136" s="245"/>
      <c r="E136" s="245"/>
      <c r="F136" s="245"/>
      <c r="G136" s="244">
        <v>18.251</v>
      </c>
      <c r="H136" s="245">
        <f t="shared" si="13"/>
        <v>0.0025334536368684067</v>
      </c>
      <c r="I136" s="245"/>
      <c r="J136" s="245"/>
      <c r="K136" s="245"/>
      <c r="L136" s="245">
        <f t="shared" si="19"/>
        <v>0.0025334536368684067</v>
      </c>
      <c r="M136" s="245">
        <v>7204</v>
      </c>
      <c r="N136" s="245"/>
      <c r="O136" s="245"/>
      <c r="P136" s="245"/>
      <c r="Q136" s="245"/>
      <c r="R136" s="245">
        <v>1</v>
      </c>
      <c r="S136" s="245">
        <f>1</f>
        <v>1</v>
      </c>
      <c r="T136" s="245"/>
      <c r="U136" s="245"/>
      <c r="V136" s="245">
        <f t="shared" si="16"/>
        <v>0</v>
      </c>
      <c r="W136" s="245">
        <f t="shared" si="17"/>
        <v>1</v>
      </c>
    </row>
    <row r="137" spans="1:23" ht="51">
      <c r="A137" s="245">
        <v>38</v>
      </c>
      <c r="B137" s="245" t="s">
        <v>302</v>
      </c>
      <c r="C137" s="245">
        <f t="shared" si="18"/>
        <v>0.863</v>
      </c>
      <c r="D137" s="245"/>
      <c r="E137" s="245"/>
      <c r="F137" s="245"/>
      <c r="G137" s="244">
        <v>0.863</v>
      </c>
      <c r="H137" s="245">
        <f t="shared" si="13"/>
        <v>0.00011979455857856746</v>
      </c>
      <c r="I137" s="245"/>
      <c r="J137" s="245"/>
      <c r="K137" s="245"/>
      <c r="L137" s="245">
        <f t="shared" si="19"/>
        <v>0.00011979455857856746</v>
      </c>
      <c r="M137" s="245">
        <v>7204</v>
      </c>
      <c r="N137" s="245"/>
      <c r="O137" s="245"/>
      <c r="P137" s="245"/>
      <c r="Q137" s="245"/>
      <c r="R137" s="245">
        <v>1</v>
      </c>
      <c r="S137" s="245">
        <f>1</f>
        <v>1</v>
      </c>
      <c r="T137" s="245"/>
      <c r="U137" s="245"/>
      <c r="V137" s="245">
        <f t="shared" si="16"/>
        <v>0</v>
      </c>
      <c r="W137" s="245">
        <f t="shared" si="17"/>
        <v>1</v>
      </c>
    </row>
    <row r="138" spans="1:23" ht="51">
      <c r="A138" s="245">
        <v>39</v>
      </c>
      <c r="B138" s="245" t="s">
        <v>288</v>
      </c>
      <c r="C138" s="245">
        <f t="shared" si="18"/>
        <v>246.02</v>
      </c>
      <c r="D138" s="245"/>
      <c r="E138" s="245"/>
      <c r="F138" s="245"/>
      <c r="G138" s="244">
        <v>246.02</v>
      </c>
      <c r="H138" s="245">
        <f t="shared" si="13"/>
        <v>0.03415047196002221</v>
      </c>
      <c r="I138" s="245"/>
      <c r="J138" s="245"/>
      <c r="K138" s="245"/>
      <c r="L138" s="245">
        <f t="shared" si="19"/>
        <v>0.03415047196002221</v>
      </c>
      <c r="M138" s="245">
        <v>7204</v>
      </c>
      <c r="N138" s="245"/>
      <c r="O138" s="245"/>
      <c r="P138" s="245"/>
      <c r="Q138" s="245"/>
      <c r="R138" s="245">
        <v>1</v>
      </c>
      <c r="S138" s="245">
        <f>1</f>
        <v>1</v>
      </c>
      <c r="T138" s="245"/>
      <c r="U138" s="245"/>
      <c r="V138" s="245">
        <f t="shared" si="16"/>
        <v>0</v>
      </c>
      <c r="W138" s="245">
        <f t="shared" si="17"/>
        <v>1</v>
      </c>
    </row>
    <row r="139" spans="1:23" ht="165.75">
      <c r="A139" s="245">
        <v>40</v>
      </c>
      <c r="B139" s="245" t="s">
        <v>289</v>
      </c>
      <c r="C139" s="245">
        <f t="shared" si="18"/>
        <v>20.621</v>
      </c>
      <c r="D139" s="245"/>
      <c r="E139" s="245"/>
      <c r="F139" s="245"/>
      <c r="G139" s="244">
        <v>20.621</v>
      </c>
      <c r="H139" s="245">
        <f t="shared" si="13"/>
        <v>0.0028624375347029427</v>
      </c>
      <c r="I139" s="245"/>
      <c r="J139" s="245"/>
      <c r="K139" s="245"/>
      <c r="L139" s="245">
        <f t="shared" si="19"/>
        <v>0.0028624375347029427</v>
      </c>
      <c r="M139" s="245">
        <v>7204</v>
      </c>
      <c r="N139" s="245"/>
      <c r="O139" s="245"/>
      <c r="P139" s="245"/>
      <c r="Q139" s="245"/>
      <c r="R139" s="245">
        <v>1</v>
      </c>
      <c r="S139" s="245">
        <f>1</f>
        <v>1</v>
      </c>
      <c r="T139" s="245"/>
      <c r="U139" s="245"/>
      <c r="V139" s="245">
        <f t="shared" si="16"/>
        <v>0</v>
      </c>
      <c r="W139" s="245">
        <f t="shared" si="17"/>
        <v>1</v>
      </c>
    </row>
    <row r="140" spans="1:23" ht="38.25">
      <c r="A140" s="245">
        <v>41</v>
      </c>
      <c r="B140" s="245" t="s">
        <v>290</v>
      </c>
      <c r="C140" s="245">
        <f t="shared" si="18"/>
        <v>31.191</v>
      </c>
      <c r="D140" s="245"/>
      <c r="E140" s="245"/>
      <c r="F140" s="245"/>
      <c r="G140" s="244">
        <v>31.191</v>
      </c>
      <c r="H140" s="245">
        <f t="shared" si="13"/>
        <v>0.004329677956690727</v>
      </c>
      <c r="I140" s="245"/>
      <c r="J140" s="245"/>
      <c r="K140" s="245"/>
      <c r="L140" s="245">
        <f t="shared" si="19"/>
        <v>0.004329677956690727</v>
      </c>
      <c r="M140" s="245">
        <v>7204</v>
      </c>
      <c r="N140" s="245"/>
      <c r="O140" s="245"/>
      <c r="P140" s="245"/>
      <c r="Q140" s="245"/>
      <c r="R140" s="245">
        <v>1</v>
      </c>
      <c r="S140" s="245">
        <f>1</f>
        <v>1</v>
      </c>
      <c r="T140" s="245"/>
      <c r="U140" s="245"/>
      <c r="V140" s="245">
        <f t="shared" si="16"/>
        <v>0</v>
      </c>
      <c r="W140" s="245">
        <f t="shared" si="17"/>
        <v>1</v>
      </c>
    </row>
    <row r="141" spans="1:23" ht="38.25">
      <c r="A141" s="245">
        <v>42</v>
      </c>
      <c r="B141" s="245" t="s">
        <v>291</v>
      </c>
      <c r="C141" s="245">
        <f t="shared" si="18"/>
        <v>3.053</v>
      </c>
      <c r="D141" s="245"/>
      <c r="E141" s="245"/>
      <c r="F141" s="245"/>
      <c r="G141" s="244">
        <v>3.053</v>
      </c>
      <c r="H141" s="245">
        <f t="shared" si="13"/>
        <v>0.0004237923375902276</v>
      </c>
      <c r="I141" s="245"/>
      <c r="J141" s="245"/>
      <c r="K141" s="245"/>
      <c r="L141" s="245">
        <f t="shared" si="19"/>
        <v>0.0004237923375902276</v>
      </c>
      <c r="M141" s="245">
        <v>7204</v>
      </c>
      <c r="N141" s="245"/>
      <c r="O141" s="245"/>
      <c r="P141" s="245"/>
      <c r="Q141" s="245"/>
      <c r="R141" s="245">
        <v>1</v>
      </c>
      <c r="S141" s="245">
        <f>1</f>
        <v>1</v>
      </c>
      <c r="T141" s="245"/>
      <c r="U141" s="245"/>
      <c r="V141" s="245">
        <f t="shared" si="16"/>
        <v>0</v>
      </c>
      <c r="W141" s="245">
        <f t="shared" si="17"/>
        <v>1</v>
      </c>
    </row>
    <row r="142" spans="1:23" ht="25.5">
      <c r="A142" s="245">
        <v>43</v>
      </c>
      <c r="B142" s="245" t="s">
        <v>292</v>
      </c>
      <c r="C142" s="245">
        <f t="shared" si="18"/>
        <v>127.81</v>
      </c>
      <c r="D142" s="245"/>
      <c r="E142" s="245"/>
      <c r="F142" s="245"/>
      <c r="G142" s="244">
        <v>127.81</v>
      </c>
      <c r="H142" s="245">
        <f t="shared" si="13"/>
        <v>0.01774153248195447</v>
      </c>
      <c r="I142" s="245"/>
      <c r="J142" s="245"/>
      <c r="K142" s="245"/>
      <c r="L142" s="245">
        <f t="shared" si="19"/>
        <v>0.01774153248195447</v>
      </c>
      <c r="M142" s="245">
        <v>7204</v>
      </c>
      <c r="N142" s="245"/>
      <c r="O142" s="245"/>
      <c r="P142" s="245"/>
      <c r="Q142" s="245"/>
      <c r="R142" s="245">
        <v>1</v>
      </c>
      <c r="S142" s="245">
        <f>1</f>
        <v>1</v>
      </c>
      <c r="T142" s="245"/>
      <c r="U142" s="245"/>
      <c r="V142" s="245">
        <f t="shared" si="16"/>
        <v>0</v>
      </c>
      <c r="W142" s="245">
        <f t="shared" si="17"/>
        <v>1</v>
      </c>
    </row>
    <row r="143" spans="1:23" ht="25.5">
      <c r="A143" s="245">
        <v>44</v>
      </c>
      <c r="B143" s="245" t="s">
        <v>293</v>
      </c>
      <c r="C143" s="245">
        <f t="shared" si="18"/>
        <v>7.633</v>
      </c>
      <c r="D143" s="245"/>
      <c r="E143" s="245"/>
      <c r="F143" s="245"/>
      <c r="G143" s="244">
        <v>7.633</v>
      </c>
      <c r="H143" s="245">
        <f t="shared" si="13"/>
        <v>0.0010595502498611882</v>
      </c>
      <c r="I143" s="245"/>
      <c r="J143" s="245"/>
      <c r="K143" s="245"/>
      <c r="L143" s="245">
        <f t="shared" si="19"/>
        <v>0.0010595502498611882</v>
      </c>
      <c r="M143" s="245">
        <v>7204</v>
      </c>
      <c r="N143" s="245"/>
      <c r="O143" s="245"/>
      <c r="P143" s="245"/>
      <c r="Q143" s="245"/>
      <c r="R143" s="245">
        <v>1</v>
      </c>
      <c r="S143" s="245">
        <f>1</f>
        <v>1</v>
      </c>
      <c r="T143" s="245"/>
      <c r="U143" s="245"/>
      <c r="V143" s="245">
        <f t="shared" si="16"/>
        <v>0</v>
      </c>
      <c r="W143" s="245">
        <f t="shared" si="17"/>
        <v>1</v>
      </c>
    </row>
    <row r="144" spans="1:23" ht="51">
      <c r="A144" s="245">
        <v>45</v>
      </c>
      <c r="B144" s="245" t="s">
        <v>294</v>
      </c>
      <c r="C144" s="245">
        <f t="shared" si="18"/>
        <v>13.178</v>
      </c>
      <c r="D144" s="245"/>
      <c r="E144" s="245"/>
      <c r="F144" s="245"/>
      <c r="G144" s="244">
        <v>13.178</v>
      </c>
      <c r="H144" s="245">
        <f t="shared" si="13"/>
        <v>0.001829261521377013</v>
      </c>
      <c r="I144" s="245"/>
      <c r="J144" s="245"/>
      <c r="K144" s="245"/>
      <c r="L144" s="245">
        <f t="shared" si="19"/>
        <v>0.001829261521377013</v>
      </c>
      <c r="M144" s="245">
        <v>7204</v>
      </c>
      <c r="N144" s="245"/>
      <c r="O144" s="245"/>
      <c r="P144" s="245"/>
      <c r="Q144" s="245"/>
      <c r="R144" s="245">
        <v>1</v>
      </c>
      <c r="S144" s="245">
        <f>1</f>
        <v>1</v>
      </c>
      <c r="T144" s="245"/>
      <c r="U144" s="245"/>
      <c r="V144" s="245">
        <f t="shared" si="16"/>
        <v>0</v>
      </c>
      <c r="W144" s="245">
        <f t="shared" si="17"/>
        <v>1</v>
      </c>
    </row>
    <row r="145" spans="1:23" ht="25.5">
      <c r="A145" s="245">
        <v>46</v>
      </c>
      <c r="B145" s="245" t="s">
        <v>295</v>
      </c>
      <c r="C145" s="245">
        <f t="shared" si="18"/>
        <v>1642.182</v>
      </c>
      <c r="D145" s="245"/>
      <c r="E145" s="245"/>
      <c r="F145" s="245"/>
      <c r="G145" s="244">
        <v>1642.182</v>
      </c>
      <c r="H145" s="245">
        <f t="shared" si="13"/>
        <v>0.2279541921154914</v>
      </c>
      <c r="I145" s="245"/>
      <c r="J145" s="245"/>
      <c r="K145" s="245"/>
      <c r="L145" s="245">
        <f t="shared" si="19"/>
        <v>0.2279541921154914</v>
      </c>
      <c r="M145" s="245">
        <v>7204</v>
      </c>
      <c r="N145" s="245"/>
      <c r="O145" s="245"/>
      <c r="P145" s="245"/>
      <c r="Q145" s="245"/>
      <c r="R145" s="245">
        <v>1</v>
      </c>
      <c r="S145" s="245">
        <f>1</f>
        <v>1</v>
      </c>
      <c r="T145" s="245"/>
      <c r="U145" s="245"/>
      <c r="V145" s="245">
        <f t="shared" si="16"/>
        <v>0</v>
      </c>
      <c r="W145" s="245">
        <f t="shared" si="17"/>
        <v>1</v>
      </c>
    </row>
    <row r="146" spans="1:23" ht="25.5">
      <c r="A146" s="245">
        <v>47</v>
      </c>
      <c r="B146" s="245" t="s">
        <v>296</v>
      </c>
      <c r="C146" s="245">
        <f t="shared" si="18"/>
        <v>184.087</v>
      </c>
      <c r="D146" s="245"/>
      <c r="E146" s="245"/>
      <c r="F146" s="245"/>
      <c r="G146" s="244">
        <v>184.087</v>
      </c>
      <c r="H146" s="245">
        <f t="shared" si="13"/>
        <v>0.025553442531926707</v>
      </c>
      <c r="I146" s="245"/>
      <c r="J146" s="245"/>
      <c r="K146" s="245"/>
      <c r="L146" s="245">
        <f t="shared" si="19"/>
        <v>0.025553442531926707</v>
      </c>
      <c r="M146" s="245">
        <v>7204</v>
      </c>
      <c r="N146" s="245"/>
      <c r="O146" s="245"/>
      <c r="P146" s="245"/>
      <c r="Q146" s="245"/>
      <c r="R146" s="245">
        <v>1</v>
      </c>
      <c r="S146" s="245">
        <f>1</f>
        <v>1</v>
      </c>
      <c r="T146" s="245"/>
      <c r="U146" s="245"/>
      <c r="V146" s="245">
        <f t="shared" si="16"/>
        <v>0</v>
      </c>
      <c r="W146" s="245">
        <f t="shared" si="17"/>
        <v>1</v>
      </c>
    </row>
    <row r="147" spans="1:23" ht="25.5">
      <c r="A147" s="245">
        <v>48</v>
      </c>
      <c r="B147" s="245" t="s">
        <v>297</v>
      </c>
      <c r="C147" s="245">
        <f t="shared" si="18"/>
        <v>304.484</v>
      </c>
      <c r="D147" s="245"/>
      <c r="E147" s="245"/>
      <c r="F147" s="245"/>
      <c r="G147" s="244">
        <v>304.484</v>
      </c>
      <c r="H147" s="245">
        <f t="shared" si="13"/>
        <v>0.04226596335369239</v>
      </c>
      <c r="I147" s="245"/>
      <c r="J147" s="245"/>
      <c r="K147" s="245"/>
      <c r="L147" s="245">
        <f t="shared" si="19"/>
        <v>0.04226596335369239</v>
      </c>
      <c r="M147" s="245">
        <v>7204</v>
      </c>
      <c r="N147" s="245"/>
      <c r="O147" s="245"/>
      <c r="P147" s="245"/>
      <c r="Q147" s="245"/>
      <c r="R147" s="245">
        <v>1</v>
      </c>
      <c r="S147" s="245">
        <f>1</f>
        <v>1</v>
      </c>
      <c r="T147" s="245"/>
      <c r="U147" s="245"/>
      <c r="V147" s="245">
        <f t="shared" si="16"/>
        <v>0</v>
      </c>
      <c r="W147" s="245">
        <f t="shared" si="17"/>
        <v>1</v>
      </c>
    </row>
    <row r="148" spans="1:23" ht="25.5">
      <c r="A148" s="245">
        <v>49</v>
      </c>
      <c r="B148" s="245" t="s">
        <v>297</v>
      </c>
      <c r="C148" s="245">
        <f t="shared" si="18"/>
        <v>80.899</v>
      </c>
      <c r="D148" s="245"/>
      <c r="E148" s="245"/>
      <c r="F148" s="244">
        <v>80.899</v>
      </c>
      <c r="G148" s="245"/>
      <c r="H148" s="245">
        <f t="shared" si="13"/>
        <v>0.011229733481399223</v>
      </c>
      <c r="I148" s="245"/>
      <c r="J148" s="245"/>
      <c r="K148" s="245">
        <f>F148/M148</f>
        <v>0.011229733481399223</v>
      </c>
      <c r="L148" s="245">
        <f t="shared" si="19"/>
        <v>0</v>
      </c>
      <c r="M148" s="245">
        <v>7204</v>
      </c>
      <c r="N148" s="245"/>
      <c r="O148" s="245"/>
      <c r="P148" s="245"/>
      <c r="Q148" s="245">
        <v>1</v>
      </c>
      <c r="R148" s="245"/>
      <c r="S148" s="245">
        <f>1</f>
        <v>1</v>
      </c>
      <c r="T148" s="245"/>
      <c r="U148" s="245"/>
      <c r="V148" s="245">
        <f t="shared" si="16"/>
        <v>1</v>
      </c>
      <c r="W148" s="245">
        <f t="shared" si="17"/>
        <v>0</v>
      </c>
    </row>
    <row r="149" spans="1:23" ht="12.75">
      <c r="A149" s="245">
        <v>50</v>
      </c>
      <c r="B149" s="245" t="s">
        <v>300</v>
      </c>
      <c r="C149" s="245">
        <f t="shared" si="18"/>
        <v>159.973</v>
      </c>
      <c r="D149" s="245"/>
      <c r="E149" s="245"/>
      <c r="F149" s="245"/>
      <c r="G149" s="244">
        <v>159.973</v>
      </c>
      <c r="H149" s="245">
        <f t="shared" si="13"/>
        <v>0.02220613548028873</v>
      </c>
      <c r="I149" s="245"/>
      <c r="J149" s="245"/>
      <c r="K149" s="245">
        <f aca="true" t="shared" si="20" ref="K149:K184">F149/M149</f>
        <v>0</v>
      </c>
      <c r="L149" s="245">
        <f t="shared" si="19"/>
        <v>0.02220613548028873</v>
      </c>
      <c r="M149" s="245">
        <v>7204</v>
      </c>
      <c r="N149" s="245"/>
      <c r="O149" s="245"/>
      <c r="P149" s="245"/>
      <c r="Q149" s="245"/>
      <c r="R149" s="245">
        <v>1</v>
      </c>
      <c r="S149" s="245">
        <f>1</f>
        <v>1</v>
      </c>
      <c r="T149" s="245"/>
      <c r="U149" s="245"/>
      <c r="V149" s="245">
        <f t="shared" si="16"/>
        <v>0</v>
      </c>
      <c r="W149" s="245">
        <f t="shared" si="17"/>
        <v>1</v>
      </c>
    </row>
    <row r="150" spans="1:23" ht="38.25">
      <c r="A150" s="245">
        <v>51</v>
      </c>
      <c r="B150" s="245" t="s">
        <v>301</v>
      </c>
      <c r="C150" s="245">
        <f t="shared" si="18"/>
        <v>9.026</v>
      </c>
      <c r="D150" s="245"/>
      <c r="E150" s="245"/>
      <c r="F150" s="245"/>
      <c r="G150" s="244">
        <v>9.026</v>
      </c>
      <c r="H150" s="245">
        <f t="shared" si="13"/>
        <v>0.0012529150471960022</v>
      </c>
      <c r="I150" s="245"/>
      <c r="J150" s="245"/>
      <c r="K150" s="245">
        <f t="shared" si="20"/>
        <v>0</v>
      </c>
      <c r="L150" s="245">
        <f t="shared" si="19"/>
        <v>0.0012529150471960022</v>
      </c>
      <c r="M150" s="245">
        <v>7204</v>
      </c>
      <c r="N150" s="245"/>
      <c r="O150" s="245"/>
      <c r="P150" s="245"/>
      <c r="Q150" s="245"/>
      <c r="R150" s="245">
        <v>1</v>
      </c>
      <c r="S150" s="245">
        <f>1</f>
        <v>1</v>
      </c>
      <c r="T150" s="245"/>
      <c r="U150" s="245"/>
      <c r="V150" s="245">
        <f t="shared" si="16"/>
        <v>0</v>
      </c>
      <c r="W150" s="245">
        <f t="shared" si="17"/>
        <v>1</v>
      </c>
    </row>
    <row r="151" spans="1:23" ht="63.75">
      <c r="A151" s="245">
        <v>52</v>
      </c>
      <c r="B151" s="245" t="s">
        <v>307</v>
      </c>
      <c r="C151" s="245">
        <f t="shared" si="18"/>
        <v>36.487</v>
      </c>
      <c r="D151" s="245"/>
      <c r="E151" s="245"/>
      <c r="F151" s="245"/>
      <c r="G151" s="244">
        <v>36.487</v>
      </c>
      <c r="H151" s="245">
        <f t="shared" si="13"/>
        <v>0.00506482509716824</v>
      </c>
      <c r="I151" s="245"/>
      <c r="J151" s="245"/>
      <c r="K151" s="245">
        <f t="shared" si="20"/>
        <v>0</v>
      </c>
      <c r="L151" s="245">
        <f t="shared" si="19"/>
        <v>0.00506482509716824</v>
      </c>
      <c r="M151" s="245">
        <v>7204</v>
      </c>
      <c r="N151" s="245"/>
      <c r="O151" s="245"/>
      <c r="P151" s="245"/>
      <c r="Q151" s="245"/>
      <c r="R151" s="245">
        <v>1</v>
      </c>
      <c r="S151" s="245">
        <f>1</f>
        <v>1</v>
      </c>
      <c r="T151" s="245"/>
      <c r="U151" s="245"/>
      <c r="V151" s="245">
        <f t="shared" si="16"/>
        <v>0</v>
      </c>
      <c r="W151" s="245">
        <f t="shared" si="17"/>
        <v>1</v>
      </c>
    </row>
    <row r="152" spans="1:23" ht="51">
      <c r="A152" s="245">
        <v>53</v>
      </c>
      <c r="B152" s="245" t="s">
        <v>303</v>
      </c>
      <c r="C152" s="245">
        <f t="shared" si="18"/>
        <v>27.794</v>
      </c>
      <c r="D152" s="245"/>
      <c r="E152" s="245"/>
      <c r="F152" s="245"/>
      <c r="G152" s="244">
        <v>27.794</v>
      </c>
      <c r="H152" s="245">
        <f t="shared" si="13"/>
        <v>0.0038581343697945587</v>
      </c>
      <c r="I152" s="245"/>
      <c r="J152" s="245"/>
      <c r="K152" s="245">
        <f t="shared" si="20"/>
        <v>0</v>
      </c>
      <c r="L152" s="245">
        <f t="shared" si="19"/>
        <v>0.0038581343697945587</v>
      </c>
      <c r="M152" s="245">
        <v>7204</v>
      </c>
      <c r="N152" s="245"/>
      <c r="O152" s="245"/>
      <c r="P152" s="245"/>
      <c r="Q152" s="245"/>
      <c r="R152" s="245">
        <v>1</v>
      </c>
      <c r="S152" s="245">
        <f>1</f>
        <v>1</v>
      </c>
      <c r="T152" s="245"/>
      <c r="U152" s="245"/>
      <c r="V152" s="245">
        <f t="shared" si="16"/>
        <v>0</v>
      </c>
      <c r="W152" s="245">
        <f t="shared" si="17"/>
        <v>1</v>
      </c>
    </row>
    <row r="153" spans="1:23" ht="51">
      <c r="A153" s="245">
        <v>54</v>
      </c>
      <c r="B153" s="245" t="s">
        <v>304</v>
      </c>
      <c r="C153" s="245">
        <f t="shared" si="18"/>
        <v>2.407</v>
      </c>
      <c r="D153" s="245"/>
      <c r="E153" s="245"/>
      <c r="F153" s="245"/>
      <c r="G153" s="244">
        <v>2.407</v>
      </c>
      <c r="H153" s="245">
        <f t="shared" si="13"/>
        <v>0.00033411993337034983</v>
      </c>
      <c r="I153" s="245"/>
      <c r="J153" s="245"/>
      <c r="K153" s="245">
        <f t="shared" si="20"/>
        <v>0</v>
      </c>
      <c r="L153" s="245">
        <f t="shared" si="19"/>
        <v>0.00033411993337034983</v>
      </c>
      <c r="M153" s="245">
        <v>7204</v>
      </c>
      <c r="N153" s="245"/>
      <c r="O153" s="245"/>
      <c r="P153" s="245"/>
      <c r="Q153" s="245"/>
      <c r="R153" s="245">
        <v>1</v>
      </c>
      <c r="S153" s="245">
        <f>1</f>
        <v>1</v>
      </c>
      <c r="T153" s="245"/>
      <c r="U153" s="245"/>
      <c r="V153" s="245">
        <f t="shared" si="16"/>
        <v>0</v>
      </c>
      <c r="W153" s="245">
        <f t="shared" si="17"/>
        <v>1</v>
      </c>
    </row>
    <row r="154" spans="1:23" ht="51">
      <c r="A154" s="245">
        <v>55</v>
      </c>
      <c r="B154" s="245" t="s">
        <v>305</v>
      </c>
      <c r="C154" s="245">
        <f t="shared" si="18"/>
        <v>8.691</v>
      </c>
      <c r="D154" s="245"/>
      <c r="E154" s="245"/>
      <c r="F154" s="245"/>
      <c r="G154" s="244">
        <v>8.691</v>
      </c>
      <c r="H154" s="245">
        <f t="shared" si="13"/>
        <v>0.001206413103831205</v>
      </c>
      <c r="I154" s="245"/>
      <c r="J154" s="245"/>
      <c r="K154" s="245">
        <f t="shared" si="20"/>
        <v>0</v>
      </c>
      <c r="L154" s="245">
        <f t="shared" si="19"/>
        <v>0.001206413103831205</v>
      </c>
      <c r="M154" s="245">
        <v>7204</v>
      </c>
      <c r="N154" s="245"/>
      <c r="O154" s="245"/>
      <c r="P154" s="245"/>
      <c r="Q154" s="245"/>
      <c r="R154" s="245">
        <v>1</v>
      </c>
      <c r="S154" s="245">
        <f>1</f>
        <v>1</v>
      </c>
      <c r="T154" s="245"/>
      <c r="U154" s="245"/>
      <c r="V154" s="245">
        <f t="shared" si="16"/>
        <v>0</v>
      </c>
      <c r="W154" s="245">
        <f t="shared" si="17"/>
        <v>1</v>
      </c>
    </row>
    <row r="155" spans="1:23" ht="12.75">
      <c r="A155" s="245">
        <v>56</v>
      </c>
      <c r="B155" s="245" t="s">
        <v>306</v>
      </c>
      <c r="C155" s="245">
        <f t="shared" si="18"/>
        <v>199.566</v>
      </c>
      <c r="D155" s="245"/>
      <c r="E155" s="245"/>
      <c r="F155" s="245"/>
      <c r="G155" s="244">
        <v>199.566</v>
      </c>
      <c r="H155" s="245">
        <f t="shared" si="13"/>
        <v>0.02770210993892282</v>
      </c>
      <c r="I155" s="245"/>
      <c r="J155" s="245"/>
      <c r="K155" s="245">
        <f t="shared" si="20"/>
        <v>0</v>
      </c>
      <c r="L155" s="245">
        <f t="shared" si="19"/>
        <v>0.02770210993892282</v>
      </c>
      <c r="M155" s="245">
        <v>7204</v>
      </c>
      <c r="N155" s="245"/>
      <c r="O155" s="245"/>
      <c r="P155" s="245"/>
      <c r="Q155" s="245"/>
      <c r="R155" s="245">
        <v>1</v>
      </c>
      <c r="S155" s="245">
        <f>1</f>
        <v>1</v>
      </c>
      <c r="T155" s="245"/>
      <c r="U155" s="245"/>
      <c r="V155" s="245">
        <f t="shared" si="16"/>
        <v>0</v>
      </c>
      <c r="W155" s="245">
        <f t="shared" si="17"/>
        <v>1</v>
      </c>
    </row>
    <row r="156" spans="1:23" ht="12.75">
      <c r="A156" s="245">
        <v>57</v>
      </c>
      <c r="B156" s="245" t="s">
        <v>308</v>
      </c>
      <c r="C156" s="245">
        <f t="shared" si="18"/>
        <v>30.268</v>
      </c>
      <c r="D156" s="245"/>
      <c r="E156" s="245"/>
      <c r="F156" s="245"/>
      <c r="G156" s="244">
        <v>30.268</v>
      </c>
      <c r="H156" s="245">
        <f t="shared" si="13"/>
        <v>0.004201554691837868</v>
      </c>
      <c r="I156" s="245"/>
      <c r="J156" s="245"/>
      <c r="K156" s="245">
        <f t="shared" si="20"/>
        <v>0</v>
      </c>
      <c r="L156" s="245">
        <f t="shared" si="19"/>
        <v>0.004201554691837868</v>
      </c>
      <c r="M156" s="245">
        <v>7204</v>
      </c>
      <c r="N156" s="245"/>
      <c r="O156" s="245"/>
      <c r="P156" s="245"/>
      <c r="Q156" s="245"/>
      <c r="R156" s="245">
        <v>1</v>
      </c>
      <c r="S156" s="245">
        <f>1</f>
        <v>1</v>
      </c>
      <c r="T156" s="245"/>
      <c r="U156" s="245"/>
      <c r="V156" s="245">
        <f t="shared" si="16"/>
        <v>0</v>
      </c>
      <c r="W156" s="245">
        <f t="shared" si="17"/>
        <v>1</v>
      </c>
    </row>
    <row r="157" spans="1:23" ht="25.5">
      <c r="A157" s="245">
        <v>58</v>
      </c>
      <c r="B157" s="245" t="s">
        <v>309</v>
      </c>
      <c r="C157" s="245">
        <f t="shared" si="18"/>
        <v>7.843</v>
      </c>
      <c r="D157" s="245"/>
      <c r="E157" s="245"/>
      <c r="F157" s="245"/>
      <c r="G157" s="244">
        <v>7.843</v>
      </c>
      <c r="H157" s="245">
        <f t="shared" si="13"/>
        <v>0.0010887007218212104</v>
      </c>
      <c r="I157" s="245"/>
      <c r="J157" s="245"/>
      <c r="K157" s="245">
        <f t="shared" si="20"/>
        <v>0</v>
      </c>
      <c r="L157" s="245">
        <f t="shared" si="19"/>
        <v>0.0010887007218212104</v>
      </c>
      <c r="M157" s="245">
        <v>7204</v>
      </c>
      <c r="N157" s="245"/>
      <c r="O157" s="245"/>
      <c r="P157" s="245"/>
      <c r="Q157" s="245"/>
      <c r="R157" s="245">
        <v>1</v>
      </c>
      <c r="S157" s="245">
        <f>1</f>
        <v>1</v>
      </c>
      <c r="T157" s="245"/>
      <c r="U157" s="245"/>
      <c r="V157" s="245">
        <f t="shared" si="16"/>
        <v>0</v>
      </c>
      <c r="W157" s="245">
        <f t="shared" si="17"/>
        <v>1</v>
      </c>
    </row>
    <row r="158" spans="1:23" ht="38.25">
      <c r="A158" s="245">
        <v>59</v>
      </c>
      <c r="B158" s="245" t="s">
        <v>310</v>
      </c>
      <c r="C158" s="245">
        <f t="shared" si="18"/>
        <v>1000.211</v>
      </c>
      <c r="D158" s="245"/>
      <c r="E158" s="245"/>
      <c r="F158" s="245"/>
      <c r="G158" s="244">
        <v>1000.211</v>
      </c>
      <c r="H158" s="245">
        <f t="shared" si="13"/>
        <v>0.13884106052193226</v>
      </c>
      <c r="I158" s="245"/>
      <c r="J158" s="245"/>
      <c r="K158" s="245">
        <f t="shared" si="20"/>
        <v>0</v>
      </c>
      <c r="L158" s="245">
        <f t="shared" si="19"/>
        <v>0.13884106052193226</v>
      </c>
      <c r="M158" s="245">
        <v>7204</v>
      </c>
      <c r="N158" s="245"/>
      <c r="O158" s="245"/>
      <c r="P158" s="245"/>
      <c r="Q158" s="245"/>
      <c r="R158" s="245">
        <v>1</v>
      </c>
      <c r="S158" s="245">
        <f>1</f>
        <v>1</v>
      </c>
      <c r="T158" s="245"/>
      <c r="U158" s="245"/>
      <c r="V158" s="245">
        <f t="shared" si="16"/>
        <v>0</v>
      </c>
      <c r="W158" s="245">
        <f t="shared" si="17"/>
        <v>1</v>
      </c>
    </row>
    <row r="159" spans="1:23" ht="72">
      <c r="A159" s="245">
        <v>60</v>
      </c>
      <c r="B159" s="261" t="s">
        <v>363</v>
      </c>
      <c r="C159" s="245">
        <f t="shared" si="18"/>
        <v>9.685</v>
      </c>
      <c r="D159" s="245"/>
      <c r="E159" s="245"/>
      <c r="F159" s="244">
        <v>9.685</v>
      </c>
      <c r="G159" s="244"/>
      <c r="H159" s="245">
        <f t="shared" si="13"/>
        <v>0.0013443920044419768</v>
      </c>
      <c r="I159" s="245"/>
      <c r="J159" s="245"/>
      <c r="K159" s="245">
        <f t="shared" si="20"/>
        <v>0.0013443920044419768</v>
      </c>
      <c r="L159" s="245">
        <f t="shared" si="19"/>
        <v>0</v>
      </c>
      <c r="M159" s="245">
        <v>7204</v>
      </c>
      <c r="N159" s="245"/>
      <c r="O159" s="245"/>
      <c r="P159" s="245"/>
      <c r="Q159" s="245">
        <v>1</v>
      </c>
      <c r="R159" s="245"/>
      <c r="S159" s="245">
        <f>1</f>
        <v>1</v>
      </c>
      <c r="T159" s="245"/>
      <c r="U159" s="245"/>
      <c r="V159" s="245">
        <f t="shared" si="16"/>
        <v>1</v>
      </c>
      <c r="W159" s="245">
        <f t="shared" si="17"/>
        <v>0</v>
      </c>
    </row>
    <row r="160" spans="1:23" ht="127.5">
      <c r="A160" s="245">
        <v>61</v>
      </c>
      <c r="B160" s="234" t="s">
        <v>364</v>
      </c>
      <c r="C160" s="245">
        <f t="shared" si="18"/>
        <v>0</v>
      </c>
      <c r="D160" s="245"/>
      <c r="E160" s="245"/>
      <c r="F160" s="245"/>
      <c r="G160" s="244"/>
      <c r="H160" s="245">
        <f t="shared" si="13"/>
        <v>0</v>
      </c>
      <c r="I160" s="245"/>
      <c r="J160" s="245"/>
      <c r="K160" s="245">
        <f t="shared" si="20"/>
        <v>0</v>
      </c>
      <c r="L160" s="245">
        <f t="shared" si="19"/>
        <v>0</v>
      </c>
      <c r="M160" s="245">
        <v>7204</v>
      </c>
      <c r="N160" s="245"/>
      <c r="O160" s="245"/>
      <c r="P160" s="245"/>
      <c r="Q160" s="245"/>
      <c r="R160" s="245">
        <v>1</v>
      </c>
      <c r="S160" s="245">
        <f>1</f>
        <v>1</v>
      </c>
      <c r="T160" s="245"/>
      <c r="U160" s="245"/>
      <c r="V160" s="245" t="e">
        <f t="shared" si="16"/>
        <v>#DIV/0!</v>
      </c>
      <c r="W160" s="245" t="e">
        <f t="shared" si="17"/>
        <v>#DIV/0!</v>
      </c>
    </row>
    <row r="161" spans="1:23" ht="89.25">
      <c r="A161" s="245">
        <v>62</v>
      </c>
      <c r="B161" s="234" t="s">
        <v>365</v>
      </c>
      <c r="C161" s="245">
        <f t="shared" si="18"/>
        <v>0.093</v>
      </c>
      <c r="D161" s="245"/>
      <c r="E161" s="245"/>
      <c r="F161" s="245"/>
      <c r="G161" s="244">
        <v>0.093</v>
      </c>
      <c r="H161" s="245">
        <f t="shared" si="13"/>
        <v>1.2909494725152693E-05</v>
      </c>
      <c r="I161" s="245"/>
      <c r="J161" s="245"/>
      <c r="K161" s="245">
        <f t="shared" si="20"/>
        <v>0</v>
      </c>
      <c r="L161" s="245">
        <f t="shared" si="19"/>
        <v>1.2909494725152693E-05</v>
      </c>
      <c r="M161" s="245">
        <v>7204</v>
      </c>
      <c r="N161" s="245"/>
      <c r="O161" s="245"/>
      <c r="P161" s="245"/>
      <c r="Q161" s="245"/>
      <c r="R161" s="245">
        <v>1</v>
      </c>
      <c r="S161" s="245">
        <f>1</f>
        <v>1</v>
      </c>
      <c r="T161" s="245"/>
      <c r="U161" s="245"/>
      <c r="V161" s="245">
        <f t="shared" si="16"/>
        <v>0</v>
      </c>
      <c r="W161" s="245">
        <f t="shared" si="17"/>
        <v>1</v>
      </c>
    </row>
    <row r="162" spans="1:23" ht="63.75">
      <c r="A162" s="245">
        <v>63</v>
      </c>
      <c r="B162" s="234" t="s">
        <v>366</v>
      </c>
      <c r="C162" s="245">
        <f t="shared" si="18"/>
        <v>6.53</v>
      </c>
      <c r="D162" s="245"/>
      <c r="E162" s="245"/>
      <c r="F162" s="244">
        <v>6.53</v>
      </c>
      <c r="G162" s="244"/>
      <c r="H162" s="245">
        <f t="shared" si="13"/>
        <v>0.0009064408661854526</v>
      </c>
      <c r="I162" s="245"/>
      <c r="J162" s="245"/>
      <c r="K162" s="245">
        <f t="shared" si="20"/>
        <v>0.0009064408661854526</v>
      </c>
      <c r="L162" s="245">
        <f t="shared" si="19"/>
        <v>0</v>
      </c>
      <c r="M162" s="245">
        <v>7204</v>
      </c>
      <c r="N162" s="245"/>
      <c r="O162" s="245"/>
      <c r="P162" s="245"/>
      <c r="Q162" s="245">
        <v>1</v>
      </c>
      <c r="R162" s="245"/>
      <c r="S162" s="245">
        <f>1</f>
        <v>1</v>
      </c>
      <c r="T162" s="245"/>
      <c r="U162" s="245"/>
      <c r="V162" s="245">
        <f t="shared" si="16"/>
        <v>1</v>
      </c>
      <c r="W162" s="245">
        <f t="shared" si="17"/>
        <v>0</v>
      </c>
    </row>
    <row r="163" spans="1:23" ht="51">
      <c r="A163" s="245">
        <v>64</v>
      </c>
      <c r="B163" s="234" t="s">
        <v>367</v>
      </c>
      <c r="C163" s="245">
        <f t="shared" si="18"/>
        <v>28.522</v>
      </c>
      <c r="D163" s="245"/>
      <c r="E163" s="245"/>
      <c r="F163" s="244">
        <v>28.522</v>
      </c>
      <c r="G163" s="244"/>
      <c r="H163" s="245">
        <f t="shared" si="13"/>
        <v>0.003959189339255969</v>
      </c>
      <c r="I163" s="245"/>
      <c r="J163" s="245"/>
      <c r="K163" s="245">
        <f t="shared" si="20"/>
        <v>0.003959189339255969</v>
      </c>
      <c r="L163" s="245">
        <f t="shared" si="19"/>
        <v>0</v>
      </c>
      <c r="M163" s="245">
        <v>7204</v>
      </c>
      <c r="N163" s="245"/>
      <c r="O163" s="245"/>
      <c r="P163" s="245"/>
      <c r="Q163" s="245">
        <v>1</v>
      </c>
      <c r="R163" s="245"/>
      <c r="S163" s="245">
        <f>1</f>
        <v>1</v>
      </c>
      <c r="T163" s="245"/>
      <c r="U163" s="245"/>
      <c r="V163" s="245">
        <f t="shared" si="16"/>
        <v>1</v>
      </c>
      <c r="W163" s="245">
        <f t="shared" si="17"/>
        <v>0</v>
      </c>
    </row>
    <row r="164" spans="1:23" ht="51">
      <c r="A164" s="245">
        <v>65</v>
      </c>
      <c r="B164" s="234" t="s">
        <v>368</v>
      </c>
      <c r="C164" s="245">
        <f t="shared" si="18"/>
        <v>10.738</v>
      </c>
      <c r="D164" s="245"/>
      <c r="E164" s="245"/>
      <c r="F164" s="245"/>
      <c r="G164" s="244">
        <v>10.738</v>
      </c>
      <c r="H164" s="245">
        <f t="shared" si="13"/>
        <v>0.0014905607995558024</v>
      </c>
      <c r="I164" s="245"/>
      <c r="J164" s="245"/>
      <c r="K164" s="245">
        <f t="shared" si="20"/>
        <v>0</v>
      </c>
      <c r="L164" s="245">
        <f t="shared" si="19"/>
        <v>0.0014905607995558024</v>
      </c>
      <c r="M164" s="245">
        <v>7204</v>
      </c>
      <c r="N164" s="245"/>
      <c r="O164" s="245"/>
      <c r="P164" s="245"/>
      <c r="Q164" s="245"/>
      <c r="R164" s="245">
        <v>1</v>
      </c>
      <c r="S164" s="245">
        <f>1</f>
        <v>1</v>
      </c>
      <c r="T164" s="245"/>
      <c r="U164" s="245"/>
      <c r="V164" s="245">
        <f t="shared" si="16"/>
        <v>0</v>
      </c>
      <c r="W164" s="245">
        <f t="shared" si="17"/>
        <v>1</v>
      </c>
    </row>
    <row r="165" spans="1:23" ht="38.25">
      <c r="A165" s="245">
        <v>66</v>
      </c>
      <c r="B165" s="234" t="s">
        <v>369</v>
      </c>
      <c r="C165" s="245">
        <f t="shared" si="18"/>
        <v>11.379</v>
      </c>
      <c r="D165" s="245"/>
      <c r="E165" s="245"/>
      <c r="F165" s="245"/>
      <c r="G165" s="244">
        <v>11.379</v>
      </c>
      <c r="H165" s="245">
        <f t="shared" si="13"/>
        <v>0.0015795391449194892</v>
      </c>
      <c r="I165" s="245"/>
      <c r="J165" s="245"/>
      <c r="K165" s="245">
        <f t="shared" si="20"/>
        <v>0</v>
      </c>
      <c r="L165" s="245">
        <f t="shared" si="19"/>
        <v>0.0015795391449194892</v>
      </c>
      <c r="M165" s="245">
        <v>7204</v>
      </c>
      <c r="N165" s="245"/>
      <c r="O165" s="245"/>
      <c r="P165" s="245"/>
      <c r="Q165" s="245"/>
      <c r="R165" s="245">
        <v>1</v>
      </c>
      <c r="S165" s="245">
        <f>1</f>
        <v>1</v>
      </c>
      <c r="T165" s="245"/>
      <c r="U165" s="245"/>
      <c r="V165" s="245">
        <f t="shared" si="16"/>
        <v>0</v>
      </c>
      <c r="W165" s="245">
        <f t="shared" si="17"/>
        <v>1</v>
      </c>
    </row>
    <row r="166" spans="1:23" ht="51">
      <c r="A166" s="245">
        <v>67</v>
      </c>
      <c r="B166" s="234" t="s">
        <v>370</v>
      </c>
      <c r="C166" s="245">
        <f t="shared" si="18"/>
        <v>15.535</v>
      </c>
      <c r="D166" s="245"/>
      <c r="E166" s="245"/>
      <c r="F166" s="245">
        <v>15.535</v>
      </c>
      <c r="G166" s="244"/>
      <c r="H166" s="245">
        <f t="shared" si="13"/>
        <v>0.0021564408661854527</v>
      </c>
      <c r="I166" s="245"/>
      <c r="J166" s="245"/>
      <c r="K166" s="245">
        <f t="shared" si="20"/>
        <v>0.0021564408661854527</v>
      </c>
      <c r="L166" s="245">
        <f t="shared" si="19"/>
        <v>0</v>
      </c>
      <c r="M166" s="245">
        <v>7204</v>
      </c>
      <c r="N166" s="245"/>
      <c r="O166" s="245"/>
      <c r="P166" s="245"/>
      <c r="Q166" s="245">
        <v>1</v>
      </c>
      <c r="R166" s="245"/>
      <c r="S166" s="245">
        <f>1</f>
        <v>1</v>
      </c>
      <c r="T166" s="245"/>
      <c r="U166" s="245"/>
      <c r="V166" s="245">
        <f t="shared" si="16"/>
        <v>1</v>
      </c>
      <c r="W166" s="245">
        <f t="shared" si="17"/>
        <v>0</v>
      </c>
    </row>
    <row r="167" spans="1:23" ht="51">
      <c r="A167" s="245">
        <v>68</v>
      </c>
      <c r="B167" s="234" t="s">
        <v>371</v>
      </c>
      <c r="C167" s="245">
        <f t="shared" si="18"/>
        <v>36.181</v>
      </c>
      <c r="D167" s="245"/>
      <c r="E167" s="245"/>
      <c r="F167" s="244">
        <v>36.181</v>
      </c>
      <c r="G167" s="244"/>
      <c r="H167" s="245">
        <f t="shared" si="13"/>
        <v>0.00502234869516935</v>
      </c>
      <c r="I167" s="245"/>
      <c r="J167" s="245"/>
      <c r="K167" s="245">
        <f t="shared" si="20"/>
        <v>0.00502234869516935</v>
      </c>
      <c r="L167" s="245">
        <f t="shared" si="19"/>
        <v>0</v>
      </c>
      <c r="M167" s="245">
        <v>7204</v>
      </c>
      <c r="N167" s="245"/>
      <c r="O167" s="245"/>
      <c r="P167" s="245"/>
      <c r="Q167" s="245">
        <v>1</v>
      </c>
      <c r="R167" s="245"/>
      <c r="S167" s="245">
        <f>1</f>
        <v>1</v>
      </c>
      <c r="T167" s="245"/>
      <c r="U167" s="245"/>
      <c r="V167" s="245">
        <f t="shared" si="16"/>
        <v>1</v>
      </c>
      <c r="W167" s="245">
        <f t="shared" si="17"/>
        <v>0</v>
      </c>
    </row>
    <row r="168" spans="1:23" ht="38.25">
      <c r="A168" s="245">
        <v>69</v>
      </c>
      <c r="B168" s="234" t="s">
        <v>372</v>
      </c>
      <c r="C168" s="245">
        <f t="shared" si="18"/>
        <v>4.002</v>
      </c>
      <c r="D168" s="245"/>
      <c r="E168" s="245"/>
      <c r="F168" s="245"/>
      <c r="G168" s="244">
        <v>4.002</v>
      </c>
      <c r="H168" s="245">
        <f t="shared" si="13"/>
        <v>0.0005555247084952804</v>
      </c>
      <c r="I168" s="245"/>
      <c r="J168" s="245"/>
      <c r="K168" s="245">
        <f t="shared" si="20"/>
        <v>0</v>
      </c>
      <c r="L168" s="245">
        <f t="shared" si="19"/>
        <v>0.0005555247084952804</v>
      </c>
      <c r="M168" s="245">
        <v>7204</v>
      </c>
      <c r="N168" s="245"/>
      <c r="O168" s="245"/>
      <c r="P168" s="245"/>
      <c r="Q168" s="245"/>
      <c r="R168" s="245">
        <v>1</v>
      </c>
      <c r="S168" s="245">
        <f>1</f>
        <v>1</v>
      </c>
      <c r="T168" s="245"/>
      <c r="U168" s="245"/>
      <c r="V168" s="245">
        <f t="shared" si="16"/>
        <v>0</v>
      </c>
      <c r="W168" s="245">
        <f t="shared" si="17"/>
        <v>1</v>
      </c>
    </row>
    <row r="169" spans="1:23" ht="51">
      <c r="A169" s="245">
        <v>70</v>
      </c>
      <c r="B169" s="234" t="s">
        <v>373</v>
      </c>
      <c r="C169" s="245">
        <f t="shared" si="18"/>
        <v>11.449</v>
      </c>
      <c r="D169" s="245"/>
      <c r="E169" s="245"/>
      <c r="F169" s="244">
        <v>11.449</v>
      </c>
      <c r="G169" s="244"/>
      <c r="H169" s="245">
        <f t="shared" si="13"/>
        <v>0.0015892559689061631</v>
      </c>
      <c r="I169" s="245"/>
      <c r="J169" s="245"/>
      <c r="K169" s="245">
        <f t="shared" si="20"/>
        <v>0.0015892559689061631</v>
      </c>
      <c r="L169" s="245">
        <f t="shared" si="19"/>
        <v>0</v>
      </c>
      <c r="M169" s="245">
        <v>7204</v>
      </c>
      <c r="N169" s="245"/>
      <c r="O169" s="245"/>
      <c r="P169" s="245"/>
      <c r="Q169" s="245">
        <v>1</v>
      </c>
      <c r="R169" s="245"/>
      <c r="S169" s="245">
        <f>1</f>
        <v>1</v>
      </c>
      <c r="T169" s="245"/>
      <c r="U169" s="245"/>
      <c r="V169" s="245">
        <f t="shared" si="16"/>
        <v>1</v>
      </c>
      <c r="W169" s="245">
        <f t="shared" si="17"/>
        <v>0</v>
      </c>
    </row>
    <row r="170" spans="1:23" ht="51">
      <c r="A170" s="245">
        <v>71</v>
      </c>
      <c r="B170" s="234" t="s">
        <v>374</v>
      </c>
      <c r="C170" s="245">
        <f t="shared" si="18"/>
        <v>18.74</v>
      </c>
      <c r="D170" s="245"/>
      <c r="E170" s="245"/>
      <c r="F170" s="244">
        <v>18.74</v>
      </c>
      <c r="G170" s="244"/>
      <c r="H170" s="245">
        <f aca="true" t="shared" si="21" ref="H170:H187">K170+L170</f>
        <v>0.0026013325930038865</v>
      </c>
      <c r="I170" s="245"/>
      <c r="J170" s="245"/>
      <c r="K170" s="245">
        <f t="shared" si="20"/>
        <v>0.0026013325930038865</v>
      </c>
      <c r="L170" s="245">
        <f t="shared" si="19"/>
        <v>0</v>
      </c>
      <c r="M170" s="245">
        <v>7204</v>
      </c>
      <c r="N170" s="245"/>
      <c r="O170" s="245"/>
      <c r="P170" s="245"/>
      <c r="Q170" s="245">
        <v>1</v>
      </c>
      <c r="R170" s="245"/>
      <c r="S170" s="245">
        <f>1</f>
        <v>1</v>
      </c>
      <c r="T170" s="245"/>
      <c r="U170" s="245"/>
      <c r="V170" s="245">
        <f t="shared" si="16"/>
        <v>1</v>
      </c>
      <c r="W170" s="245">
        <f t="shared" si="17"/>
        <v>0</v>
      </c>
    </row>
    <row r="171" spans="1:23" ht="51">
      <c r="A171" s="245">
        <v>72</v>
      </c>
      <c r="B171" s="234" t="s">
        <v>375</v>
      </c>
      <c r="C171" s="245">
        <f t="shared" si="18"/>
        <v>19.101</v>
      </c>
      <c r="D171" s="245"/>
      <c r="E171" s="245"/>
      <c r="F171" s="244">
        <v>19.101</v>
      </c>
      <c r="G171" s="244"/>
      <c r="H171" s="245">
        <f t="shared" si="21"/>
        <v>0.002651443642420877</v>
      </c>
      <c r="I171" s="245"/>
      <c r="J171" s="245"/>
      <c r="K171" s="245">
        <f t="shared" si="20"/>
        <v>0.002651443642420877</v>
      </c>
      <c r="L171" s="245">
        <f t="shared" si="19"/>
        <v>0</v>
      </c>
      <c r="M171" s="245">
        <v>7204</v>
      </c>
      <c r="N171" s="245"/>
      <c r="O171" s="245"/>
      <c r="P171" s="245"/>
      <c r="Q171" s="245">
        <v>1</v>
      </c>
      <c r="R171" s="245"/>
      <c r="S171" s="245">
        <f>1</f>
        <v>1</v>
      </c>
      <c r="T171" s="245"/>
      <c r="U171" s="245"/>
      <c r="V171" s="245">
        <f t="shared" si="16"/>
        <v>1</v>
      </c>
      <c r="W171" s="245">
        <f t="shared" si="17"/>
        <v>0</v>
      </c>
    </row>
    <row r="172" spans="1:23" ht="38.25">
      <c r="A172" s="245">
        <v>73</v>
      </c>
      <c r="B172" s="234" t="s">
        <v>376</v>
      </c>
      <c r="C172" s="245">
        <f t="shared" si="18"/>
        <v>3.09</v>
      </c>
      <c r="D172" s="245"/>
      <c r="E172" s="245"/>
      <c r="F172" s="244">
        <v>3.09</v>
      </c>
      <c r="G172" s="244"/>
      <c r="H172" s="245">
        <f t="shared" si="21"/>
        <v>0.00042892837312604105</v>
      </c>
      <c r="I172" s="245"/>
      <c r="J172" s="245"/>
      <c r="K172" s="245">
        <f t="shared" si="20"/>
        <v>0.00042892837312604105</v>
      </c>
      <c r="L172" s="245">
        <f t="shared" si="19"/>
        <v>0</v>
      </c>
      <c r="M172" s="245">
        <v>7204</v>
      </c>
      <c r="N172" s="245"/>
      <c r="O172" s="245"/>
      <c r="P172" s="245"/>
      <c r="Q172" s="245">
        <v>1</v>
      </c>
      <c r="R172" s="245"/>
      <c r="S172" s="245">
        <f>1</f>
        <v>1</v>
      </c>
      <c r="T172" s="245"/>
      <c r="U172" s="245"/>
      <c r="V172" s="245">
        <f t="shared" si="16"/>
        <v>1</v>
      </c>
      <c r="W172" s="245">
        <f t="shared" si="17"/>
        <v>0</v>
      </c>
    </row>
    <row r="173" spans="1:23" ht="38.25">
      <c r="A173" s="245">
        <v>74</v>
      </c>
      <c r="B173" s="234" t="s">
        <v>377</v>
      </c>
      <c r="C173" s="245">
        <f t="shared" si="18"/>
        <v>225.444</v>
      </c>
      <c r="D173" s="245"/>
      <c r="E173" s="245"/>
      <c r="F173" s="245"/>
      <c r="G173" s="244">
        <v>225.444</v>
      </c>
      <c r="H173" s="245">
        <f t="shared" si="21"/>
        <v>0.03129428095502498</v>
      </c>
      <c r="I173" s="245"/>
      <c r="J173" s="245"/>
      <c r="K173" s="245">
        <f t="shared" si="20"/>
        <v>0</v>
      </c>
      <c r="L173" s="245">
        <f t="shared" si="19"/>
        <v>0.03129428095502498</v>
      </c>
      <c r="M173" s="245">
        <v>7204</v>
      </c>
      <c r="N173" s="245"/>
      <c r="O173" s="245"/>
      <c r="P173" s="245"/>
      <c r="Q173" s="245"/>
      <c r="R173" s="245">
        <v>1</v>
      </c>
      <c r="S173" s="245">
        <f>1</f>
        <v>1</v>
      </c>
      <c r="T173" s="245"/>
      <c r="U173" s="245"/>
      <c r="V173" s="245">
        <f t="shared" si="16"/>
        <v>0</v>
      </c>
      <c r="W173" s="245">
        <f t="shared" si="17"/>
        <v>1</v>
      </c>
    </row>
    <row r="174" spans="1:23" ht="38.25">
      <c r="A174" s="245">
        <v>75</v>
      </c>
      <c r="B174" s="234" t="s">
        <v>378</v>
      </c>
      <c r="C174" s="245">
        <f t="shared" si="18"/>
        <v>7.717</v>
      </c>
      <c r="D174" s="245"/>
      <c r="E174" s="245"/>
      <c r="F174" s="245"/>
      <c r="G174" s="244">
        <v>7.717</v>
      </c>
      <c r="H174" s="245">
        <f t="shared" si="21"/>
        <v>0.0010712104386451972</v>
      </c>
      <c r="I174" s="245"/>
      <c r="J174" s="245"/>
      <c r="K174" s="245">
        <f t="shared" si="20"/>
        <v>0</v>
      </c>
      <c r="L174" s="245">
        <f t="shared" si="19"/>
        <v>0.0010712104386451972</v>
      </c>
      <c r="M174" s="245">
        <v>7204</v>
      </c>
      <c r="N174" s="245"/>
      <c r="O174" s="245"/>
      <c r="P174" s="245"/>
      <c r="Q174" s="245"/>
      <c r="R174" s="245">
        <v>1</v>
      </c>
      <c r="S174" s="245">
        <f>1</f>
        <v>1</v>
      </c>
      <c r="T174" s="245"/>
      <c r="U174" s="245"/>
      <c r="V174" s="245">
        <f t="shared" si="16"/>
        <v>0</v>
      </c>
      <c r="W174" s="245">
        <f t="shared" si="17"/>
        <v>1</v>
      </c>
    </row>
    <row r="175" spans="1:23" ht="38.25">
      <c r="A175" s="245">
        <v>76</v>
      </c>
      <c r="B175" s="234" t="s">
        <v>379</v>
      </c>
      <c r="C175" s="245">
        <f t="shared" si="18"/>
        <v>4.444</v>
      </c>
      <c r="D175" s="245"/>
      <c r="E175" s="245"/>
      <c r="F175" s="245"/>
      <c r="G175" s="244">
        <v>4.444</v>
      </c>
      <c r="H175" s="245">
        <f t="shared" si="21"/>
        <v>0.0006168795113825653</v>
      </c>
      <c r="I175" s="245"/>
      <c r="J175" s="245"/>
      <c r="K175" s="245">
        <f t="shared" si="20"/>
        <v>0</v>
      </c>
      <c r="L175" s="245">
        <f t="shared" si="19"/>
        <v>0.0006168795113825653</v>
      </c>
      <c r="M175" s="245">
        <v>7204</v>
      </c>
      <c r="N175" s="245"/>
      <c r="O175" s="245"/>
      <c r="P175" s="245"/>
      <c r="Q175" s="245"/>
      <c r="R175" s="245">
        <v>1</v>
      </c>
      <c r="S175" s="245">
        <f>1</f>
        <v>1</v>
      </c>
      <c r="T175" s="245"/>
      <c r="U175" s="245"/>
      <c r="V175" s="245">
        <f t="shared" si="16"/>
        <v>0</v>
      </c>
      <c r="W175" s="245">
        <f t="shared" si="17"/>
        <v>1</v>
      </c>
    </row>
    <row r="176" spans="1:23" ht="76.5">
      <c r="A176" s="245">
        <v>77</v>
      </c>
      <c r="B176" s="234" t="s">
        <v>380</v>
      </c>
      <c r="C176" s="245">
        <f t="shared" si="18"/>
        <v>29.638</v>
      </c>
      <c r="D176" s="245"/>
      <c r="E176" s="245"/>
      <c r="F176" s="244">
        <v>29.638</v>
      </c>
      <c r="G176" s="244"/>
      <c r="H176" s="245">
        <f t="shared" si="21"/>
        <v>0.004114103275957802</v>
      </c>
      <c r="I176" s="245"/>
      <c r="J176" s="245"/>
      <c r="K176" s="245">
        <f t="shared" si="20"/>
        <v>0.004114103275957802</v>
      </c>
      <c r="L176" s="245">
        <f t="shared" si="19"/>
        <v>0</v>
      </c>
      <c r="M176" s="245">
        <v>7204</v>
      </c>
      <c r="N176" s="245"/>
      <c r="O176" s="245"/>
      <c r="P176" s="245"/>
      <c r="Q176" s="245">
        <v>1</v>
      </c>
      <c r="R176" s="245"/>
      <c r="S176" s="245">
        <f>1</f>
        <v>1</v>
      </c>
      <c r="T176" s="245"/>
      <c r="U176" s="245"/>
      <c r="V176" s="245">
        <f t="shared" si="16"/>
        <v>1</v>
      </c>
      <c r="W176" s="245">
        <f t="shared" si="17"/>
        <v>0</v>
      </c>
    </row>
    <row r="177" spans="1:23" ht="38.25">
      <c r="A177" s="245">
        <v>78</v>
      </c>
      <c r="B177" s="234" t="s">
        <v>381</v>
      </c>
      <c r="C177" s="245">
        <f t="shared" si="18"/>
        <v>43.481</v>
      </c>
      <c r="D177" s="245"/>
      <c r="E177" s="245"/>
      <c r="F177" s="244">
        <v>43.481</v>
      </c>
      <c r="G177" s="244"/>
      <c r="H177" s="245">
        <f t="shared" si="21"/>
        <v>0.006035674625208218</v>
      </c>
      <c r="I177" s="245"/>
      <c r="J177" s="245"/>
      <c r="K177" s="245">
        <f t="shared" si="20"/>
        <v>0.006035674625208218</v>
      </c>
      <c r="L177" s="245">
        <f t="shared" si="19"/>
        <v>0</v>
      </c>
      <c r="M177" s="245">
        <v>7204</v>
      </c>
      <c r="N177" s="245"/>
      <c r="O177" s="245"/>
      <c r="P177" s="245"/>
      <c r="Q177" s="245">
        <v>1</v>
      </c>
      <c r="R177" s="245"/>
      <c r="S177" s="245">
        <f>1</f>
        <v>1</v>
      </c>
      <c r="T177" s="245"/>
      <c r="U177" s="245"/>
      <c r="V177" s="245">
        <f aca="true" t="shared" si="22" ref="V177:V187">F177/C177</f>
        <v>1</v>
      </c>
      <c r="W177" s="245">
        <f aca="true" t="shared" si="23" ref="W177:W187">S177-V177</f>
        <v>0</v>
      </c>
    </row>
    <row r="178" spans="1:23" ht="25.5">
      <c r="A178" s="245">
        <v>79</v>
      </c>
      <c r="B178" s="234" t="s">
        <v>382</v>
      </c>
      <c r="C178" s="245">
        <f t="shared" si="18"/>
        <v>16.498</v>
      </c>
      <c r="D178" s="245"/>
      <c r="E178" s="245"/>
      <c r="F178" s="244"/>
      <c r="G178" s="244">
        <v>16.498</v>
      </c>
      <c r="H178" s="245">
        <f t="shared" si="21"/>
        <v>0.0022901166018878404</v>
      </c>
      <c r="I178" s="245"/>
      <c r="J178" s="245"/>
      <c r="K178" s="245">
        <f t="shared" si="20"/>
        <v>0</v>
      </c>
      <c r="L178" s="245">
        <f t="shared" si="19"/>
        <v>0.0022901166018878404</v>
      </c>
      <c r="M178" s="245">
        <v>7204</v>
      </c>
      <c r="N178" s="245"/>
      <c r="O178" s="245"/>
      <c r="P178" s="245"/>
      <c r="Q178" s="245"/>
      <c r="R178" s="245">
        <v>1</v>
      </c>
      <c r="S178" s="245">
        <f>1</f>
        <v>1</v>
      </c>
      <c r="T178" s="245"/>
      <c r="U178" s="245"/>
      <c r="V178" s="245">
        <f t="shared" si="22"/>
        <v>0</v>
      </c>
      <c r="W178" s="245">
        <f t="shared" si="23"/>
        <v>1</v>
      </c>
    </row>
    <row r="179" spans="1:23" ht="25.5">
      <c r="A179" s="245">
        <v>80</v>
      </c>
      <c r="B179" s="234" t="s">
        <v>383</v>
      </c>
      <c r="C179" s="245">
        <f t="shared" si="18"/>
        <v>11.067</v>
      </c>
      <c r="D179" s="245"/>
      <c r="E179" s="245"/>
      <c r="F179" s="244"/>
      <c r="G179" s="244">
        <v>11.067</v>
      </c>
      <c r="H179" s="245">
        <f t="shared" si="21"/>
        <v>0.0015362298722931705</v>
      </c>
      <c r="I179" s="245"/>
      <c r="J179" s="245"/>
      <c r="K179" s="245">
        <f t="shared" si="20"/>
        <v>0</v>
      </c>
      <c r="L179" s="245">
        <f t="shared" si="19"/>
        <v>0.0015362298722931705</v>
      </c>
      <c r="M179" s="245">
        <v>7204</v>
      </c>
      <c r="N179" s="245"/>
      <c r="O179" s="245"/>
      <c r="P179" s="245"/>
      <c r="Q179" s="245"/>
      <c r="R179" s="245">
        <v>1</v>
      </c>
      <c r="S179" s="245">
        <f>1</f>
        <v>1</v>
      </c>
      <c r="T179" s="245"/>
      <c r="U179" s="245"/>
      <c r="V179" s="245">
        <f t="shared" si="22"/>
        <v>0</v>
      </c>
      <c r="W179" s="245">
        <f t="shared" si="23"/>
        <v>1</v>
      </c>
    </row>
    <row r="180" spans="1:23" ht="12.75">
      <c r="A180" s="245">
        <v>81</v>
      </c>
      <c r="B180" s="234" t="s">
        <v>384</v>
      </c>
      <c r="C180" s="245">
        <f t="shared" si="18"/>
        <v>31.288</v>
      </c>
      <c r="D180" s="245"/>
      <c r="E180" s="245"/>
      <c r="F180" s="244">
        <v>31.288</v>
      </c>
      <c r="G180" s="244"/>
      <c r="H180" s="245">
        <f t="shared" si="21"/>
        <v>0.004343142698500833</v>
      </c>
      <c r="I180" s="245"/>
      <c r="J180" s="245"/>
      <c r="K180" s="245">
        <f t="shared" si="20"/>
        <v>0.004343142698500833</v>
      </c>
      <c r="L180" s="245">
        <f t="shared" si="19"/>
        <v>0</v>
      </c>
      <c r="M180" s="245">
        <v>7204</v>
      </c>
      <c r="N180" s="245"/>
      <c r="O180" s="245"/>
      <c r="P180" s="245"/>
      <c r="Q180" s="245">
        <v>1</v>
      </c>
      <c r="R180" s="245"/>
      <c r="S180" s="245">
        <f>1</f>
        <v>1</v>
      </c>
      <c r="T180" s="245"/>
      <c r="U180" s="245"/>
      <c r="V180" s="245">
        <f t="shared" si="22"/>
        <v>1</v>
      </c>
      <c r="W180" s="245">
        <f t="shared" si="23"/>
        <v>0</v>
      </c>
    </row>
    <row r="181" spans="1:23" ht="38.25">
      <c r="A181" s="245">
        <v>82</v>
      </c>
      <c r="B181" s="234" t="s">
        <v>385</v>
      </c>
      <c r="C181" s="245">
        <f t="shared" si="18"/>
        <v>30.8</v>
      </c>
      <c r="D181" s="245"/>
      <c r="E181" s="245"/>
      <c r="F181" s="244">
        <v>30.8</v>
      </c>
      <c r="G181" s="244"/>
      <c r="H181" s="245">
        <f t="shared" si="21"/>
        <v>0.004275402554136591</v>
      </c>
      <c r="I181" s="245"/>
      <c r="J181" s="245"/>
      <c r="K181" s="245">
        <f t="shared" si="20"/>
        <v>0.004275402554136591</v>
      </c>
      <c r="L181" s="245">
        <f t="shared" si="19"/>
        <v>0</v>
      </c>
      <c r="M181" s="245">
        <v>7204</v>
      </c>
      <c r="N181" s="245"/>
      <c r="O181" s="245"/>
      <c r="P181" s="245"/>
      <c r="Q181" s="245">
        <v>1</v>
      </c>
      <c r="R181" s="245"/>
      <c r="S181" s="245">
        <f>1</f>
        <v>1</v>
      </c>
      <c r="T181" s="245"/>
      <c r="U181" s="245"/>
      <c r="V181" s="245">
        <f t="shared" si="22"/>
        <v>1</v>
      </c>
      <c r="W181" s="245">
        <f t="shared" si="23"/>
        <v>0</v>
      </c>
    </row>
    <row r="182" spans="1:23" ht="25.5">
      <c r="A182" s="245">
        <v>83</v>
      </c>
      <c r="B182" s="234" t="s">
        <v>386</v>
      </c>
      <c r="C182" s="245">
        <f t="shared" si="18"/>
        <v>449.684</v>
      </c>
      <c r="D182" s="245"/>
      <c r="E182" s="245"/>
      <c r="F182" s="244">
        <v>449.684</v>
      </c>
      <c r="G182" s="244"/>
      <c r="H182" s="245">
        <f t="shared" si="21"/>
        <v>0.062421432537479185</v>
      </c>
      <c r="I182" s="245"/>
      <c r="J182" s="245"/>
      <c r="K182" s="245">
        <f t="shared" si="20"/>
        <v>0.062421432537479185</v>
      </c>
      <c r="L182" s="245">
        <f t="shared" si="19"/>
        <v>0</v>
      </c>
      <c r="M182" s="245">
        <v>7204</v>
      </c>
      <c r="N182" s="245"/>
      <c r="O182" s="245"/>
      <c r="P182" s="245"/>
      <c r="Q182" s="245">
        <v>1</v>
      </c>
      <c r="R182" s="245"/>
      <c r="S182" s="245">
        <f>1</f>
        <v>1</v>
      </c>
      <c r="T182" s="245"/>
      <c r="U182" s="245"/>
      <c r="V182" s="245">
        <f t="shared" si="22"/>
        <v>1</v>
      </c>
      <c r="W182" s="245">
        <f t="shared" si="23"/>
        <v>0</v>
      </c>
    </row>
    <row r="183" spans="1:23" ht="25.5">
      <c r="A183" s="245">
        <v>84</v>
      </c>
      <c r="B183" s="234" t="s">
        <v>387</v>
      </c>
      <c r="C183" s="245">
        <f t="shared" si="18"/>
        <v>9.9</v>
      </c>
      <c r="D183" s="245"/>
      <c r="E183" s="245"/>
      <c r="F183" s="244">
        <v>9.9</v>
      </c>
      <c r="G183" s="244"/>
      <c r="H183" s="245">
        <f t="shared" si="21"/>
        <v>0.00137423653525819</v>
      </c>
      <c r="I183" s="245"/>
      <c r="J183" s="245"/>
      <c r="K183" s="245">
        <f t="shared" si="20"/>
        <v>0.00137423653525819</v>
      </c>
      <c r="L183" s="245">
        <f t="shared" si="19"/>
        <v>0</v>
      </c>
      <c r="M183" s="245">
        <v>7204</v>
      </c>
      <c r="N183" s="245"/>
      <c r="O183" s="245"/>
      <c r="P183" s="245"/>
      <c r="Q183" s="245">
        <v>1</v>
      </c>
      <c r="R183" s="245"/>
      <c r="S183" s="245">
        <f>1</f>
        <v>1</v>
      </c>
      <c r="T183" s="245"/>
      <c r="U183" s="245"/>
      <c r="V183" s="245">
        <f t="shared" si="22"/>
        <v>1</v>
      </c>
      <c r="W183" s="245">
        <f t="shared" si="23"/>
        <v>0</v>
      </c>
    </row>
    <row r="184" spans="1:23" ht="25.5">
      <c r="A184" s="245">
        <v>85</v>
      </c>
      <c r="B184" s="234" t="s">
        <v>388</v>
      </c>
      <c r="C184" s="245">
        <f t="shared" si="18"/>
        <v>234.357</v>
      </c>
      <c r="D184" s="245"/>
      <c r="E184" s="245"/>
      <c r="F184" s="244">
        <v>88.549</v>
      </c>
      <c r="G184" s="244">
        <v>145.808</v>
      </c>
      <c r="H184" s="245">
        <f t="shared" si="21"/>
        <v>0.032531510272071074</v>
      </c>
      <c r="I184" s="245"/>
      <c r="J184" s="245"/>
      <c r="K184" s="245">
        <f t="shared" si="20"/>
        <v>0.01229164353137146</v>
      </c>
      <c r="L184" s="245">
        <f t="shared" si="19"/>
        <v>0.02023986674069961</v>
      </c>
      <c r="M184" s="245">
        <v>7204</v>
      </c>
      <c r="N184" s="245"/>
      <c r="O184" s="245"/>
      <c r="P184" s="245"/>
      <c r="Q184" s="245">
        <v>1</v>
      </c>
      <c r="R184" s="245">
        <v>1</v>
      </c>
      <c r="S184" s="245">
        <f>1</f>
        <v>1</v>
      </c>
      <c r="T184" s="245"/>
      <c r="U184" s="245"/>
      <c r="V184" s="245">
        <f t="shared" si="22"/>
        <v>0.3778380846315664</v>
      </c>
      <c r="W184" s="245">
        <f t="shared" si="23"/>
        <v>0.6221619153684337</v>
      </c>
    </row>
    <row r="185" spans="1:23" ht="38.25">
      <c r="A185" s="245">
        <v>86</v>
      </c>
      <c r="B185" s="245" t="s">
        <v>311</v>
      </c>
      <c r="C185" s="245">
        <f t="shared" si="18"/>
        <v>3.893</v>
      </c>
      <c r="D185" s="245"/>
      <c r="E185" s="245"/>
      <c r="F185" s="245"/>
      <c r="G185" s="244">
        <v>3.893</v>
      </c>
      <c r="H185" s="245">
        <f t="shared" si="21"/>
        <v>0.0005403942254303165</v>
      </c>
      <c r="I185" s="245"/>
      <c r="J185" s="245"/>
      <c r="K185" s="245">
        <f>F185/M185</f>
        <v>0</v>
      </c>
      <c r="L185" s="245">
        <f>G185/M185</f>
        <v>0.0005403942254303165</v>
      </c>
      <c r="M185" s="245">
        <v>7204</v>
      </c>
      <c r="N185" s="245"/>
      <c r="O185" s="245"/>
      <c r="P185" s="245"/>
      <c r="Q185" s="245"/>
      <c r="R185" s="245">
        <v>1</v>
      </c>
      <c r="S185" s="245">
        <f>1</f>
        <v>1</v>
      </c>
      <c r="T185" s="245"/>
      <c r="U185" s="245"/>
      <c r="V185" s="245">
        <f t="shared" si="22"/>
        <v>0</v>
      </c>
      <c r="W185" s="245">
        <f t="shared" si="23"/>
        <v>1</v>
      </c>
    </row>
    <row r="186" spans="1:23" ht="12.75">
      <c r="A186" s="245">
        <v>87</v>
      </c>
      <c r="B186" s="245" t="s">
        <v>314</v>
      </c>
      <c r="C186" s="245">
        <f t="shared" si="18"/>
        <v>163.91</v>
      </c>
      <c r="D186" s="245"/>
      <c r="E186" s="245"/>
      <c r="F186" s="262">
        <v>163.91</v>
      </c>
      <c r="G186" s="244"/>
      <c r="H186" s="245">
        <f t="shared" si="21"/>
        <v>0.022752637423653525</v>
      </c>
      <c r="I186" s="245"/>
      <c r="J186" s="245"/>
      <c r="K186" s="245">
        <f>F186/M186</f>
        <v>0.022752637423653525</v>
      </c>
      <c r="L186" s="245">
        <f>G186/M186</f>
        <v>0</v>
      </c>
      <c r="M186" s="245">
        <v>7204</v>
      </c>
      <c r="N186" s="245"/>
      <c r="O186" s="245"/>
      <c r="P186" s="245"/>
      <c r="Q186" s="245">
        <v>1</v>
      </c>
      <c r="R186" s="245"/>
      <c r="S186" s="245"/>
      <c r="T186" s="245"/>
      <c r="U186" s="245"/>
      <c r="V186" s="245"/>
      <c r="W186" s="245"/>
    </row>
    <row r="187" spans="1:23" ht="12.75">
      <c r="A187" s="245">
        <v>88</v>
      </c>
      <c r="B187" s="245" t="s">
        <v>313</v>
      </c>
      <c r="C187" s="245">
        <f t="shared" si="18"/>
        <v>11082.84</v>
      </c>
      <c r="D187" s="245"/>
      <c r="E187" s="245"/>
      <c r="F187" s="245">
        <v>11082.84</v>
      </c>
      <c r="G187" s="245"/>
      <c r="H187" s="245">
        <f t="shared" si="21"/>
        <v>1.5384286507495837</v>
      </c>
      <c r="I187" s="245"/>
      <c r="J187" s="245"/>
      <c r="K187" s="245">
        <f>F187/M187</f>
        <v>1.5384286507495837</v>
      </c>
      <c r="L187" s="245"/>
      <c r="M187" s="245">
        <v>7204</v>
      </c>
      <c r="N187" s="245"/>
      <c r="O187" s="245"/>
      <c r="P187" s="245"/>
      <c r="Q187" s="245">
        <v>1</v>
      </c>
      <c r="R187" s="245"/>
      <c r="S187" s="245">
        <f>1</f>
        <v>1</v>
      </c>
      <c r="T187" s="245"/>
      <c r="U187" s="245"/>
      <c r="V187" s="245">
        <f t="shared" si="22"/>
        <v>1</v>
      </c>
      <c r="W187" s="245">
        <f t="shared" si="23"/>
        <v>0</v>
      </c>
    </row>
    <row r="188" spans="1:23" ht="12.75">
      <c r="A188" s="234"/>
      <c r="B188" s="234" t="s">
        <v>298</v>
      </c>
      <c r="C188" s="234">
        <f>SUM(C99:C187)</f>
        <v>29279.56500000001</v>
      </c>
      <c r="D188" s="234"/>
      <c r="E188" s="234"/>
      <c r="F188" s="234">
        <f>SUM(F99:F187)</f>
        <v>15226.955000000002</v>
      </c>
      <c r="G188" s="234">
        <f>SUM(G99:G185)</f>
        <v>14052.61</v>
      </c>
      <c r="H188" s="234">
        <f>SUM(H99:H187)</f>
        <v>4.0643482787340375</v>
      </c>
      <c r="I188" s="234"/>
      <c r="J188" s="234"/>
      <c r="K188" s="234">
        <f>SUM(K99:K187)</f>
        <v>2.108031649083842</v>
      </c>
      <c r="L188" s="234">
        <f>SUM(L99:L187)</f>
        <v>1.9563166296501948</v>
      </c>
      <c r="M188" s="234">
        <v>7204</v>
      </c>
      <c r="N188" s="240"/>
      <c r="O188" s="240"/>
      <c r="P188" s="240"/>
      <c r="Q188" s="240"/>
      <c r="R188" s="240"/>
      <c r="S188" s="240"/>
      <c r="T188" s="240"/>
      <c r="U188" s="240"/>
      <c r="V188" s="240"/>
      <c r="W188" s="241"/>
    </row>
    <row r="192" spans="1:14" ht="16.5" customHeight="1">
      <c r="A192" s="381" t="s">
        <v>389</v>
      </c>
      <c r="B192" s="381"/>
      <c r="C192" s="381"/>
      <c r="D192" s="381"/>
      <c r="E192" s="381"/>
      <c r="F192" s="381"/>
      <c r="G192" s="381"/>
      <c r="H192" s="381"/>
      <c r="I192" s="381"/>
      <c r="J192" s="381"/>
      <c r="K192" s="381"/>
      <c r="L192" s="381"/>
      <c r="M192" s="94"/>
      <c r="N192" s="94"/>
    </row>
  </sheetData>
  <sheetProtection/>
  <autoFilter ref="A99:W188"/>
  <mergeCells count="9">
    <mergeCell ref="A192:L192"/>
    <mergeCell ref="A8:W8"/>
    <mergeCell ref="A98:W98"/>
    <mergeCell ref="A3:W3"/>
    <mergeCell ref="C5:F5"/>
    <mergeCell ref="H5:L5"/>
    <mergeCell ref="M5:M6"/>
    <mergeCell ref="N5:R5"/>
    <mergeCell ref="S5:W5"/>
  </mergeCells>
  <printOptions horizontalCentered="1"/>
  <pageMargins left="0.1968503937007874" right="0.1968503937007874" top="0.7480314960629921" bottom="0.1968503937007874" header="0" footer="0"/>
  <pageSetup fitToHeight="0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view="pageBreakPreview" zoomScale="60" zoomScalePageLayoutView="0" workbookViewId="0" topLeftCell="A23">
      <selection activeCell="E33" sqref="E33"/>
    </sheetView>
  </sheetViews>
  <sheetFormatPr defaultColWidth="9.00390625" defaultRowHeight="12.75"/>
  <cols>
    <col min="1" max="1" width="2.00390625" style="0" customWidth="1"/>
    <col min="2" max="3" width="29.25390625" style="0" customWidth="1"/>
    <col min="4" max="4" width="12.75390625" style="0" customWidth="1"/>
    <col min="5" max="5" width="12.00390625" style="0" customWidth="1"/>
    <col min="8" max="8" width="13.75390625" style="0" customWidth="1"/>
    <col min="9" max="9" width="11.375" style="0" customWidth="1"/>
  </cols>
  <sheetData>
    <row r="1" spans="1:10" ht="15.75" customHeight="1">
      <c r="A1" s="250"/>
      <c r="B1" s="406" t="s">
        <v>434</v>
      </c>
      <c r="C1" s="406"/>
      <c r="D1" s="406"/>
      <c r="E1" s="406"/>
      <c r="F1" s="406"/>
      <c r="G1" s="406"/>
      <c r="H1" s="406"/>
      <c r="I1" s="406"/>
      <c r="J1" s="251"/>
    </row>
    <row r="2" spans="1:10" ht="15.75">
      <c r="A2" s="250"/>
      <c r="B2" s="406"/>
      <c r="C2" s="406"/>
      <c r="D2" s="406"/>
      <c r="E2" s="406"/>
      <c r="F2" s="406"/>
      <c r="G2" s="406"/>
      <c r="H2" s="406"/>
      <c r="I2" s="406"/>
      <c r="J2" s="251"/>
    </row>
    <row r="3" spans="1:10" ht="15.75">
      <c r="A3" s="251"/>
      <c r="B3" s="406"/>
      <c r="C3" s="406"/>
      <c r="D3" s="406"/>
      <c r="E3" s="406"/>
      <c r="F3" s="406"/>
      <c r="G3" s="406"/>
      <c r="H3" s="406"/>
      <c r="I3" s="406"/>
      <c r="J3" s="251"/>
    </row>
    <row r="4" spans="1:10" ht="15.75">
      <c r="A4" s="251"/>
      <c r="B4" s="406"/>
      <c r="C4" s="406"/>
      <c r="D4" s="406"/>
      <c r="E4" s="406"/>
      <c r="F4" s="406"/>
      <c r="G4" s="406"/>
      <c r="H4" s="406"/>
      <c r="I4" s="406"/>
      <c r="J4" s="251"/>
    </row>
    <row r="5" spans="1:10" ht="15.75">
      <c r="A5" s="251"/>
      <c r="B5" s="407"/>
      <c r="C5" s="407"/>
      <c r="D5" s="407"/>
      <c r="E5" s="407"/>
      <c r="F5" s="407"/>
      <c r="G5" s="407"/>
      <c r="H5" s="407"/>
      <c r="I5" s="407"/>
      <c r="J5" s="251"/>
    </row>
    <row r="6" spans="1:10" ht="15.75">
      <c r="A6" s="251"/>
      <c r="B6" s="411" t="s">
        <v>317</v>
      </c>
      <c r="C6" s="408" t="s">
        <v>338</v>
      </c>
      <c r="D6" s="411" t="s">
        <v>318</v>
      </c>
      <c r="E6" s="411" t="s">
        <v>319</v>
      </c>
      <c r="F6" s="411"/>
      <c r="G6" s="411"/>
      <c r="H6" s="411"/>
      <c r="I6" s="411"/>
      <c r="J6" s="251"/>
    </row>
    <row r="7" spans="1:10" ht="15.75">
      <c r="A7" s="251"/>
      <c r="B7" s="411"/>
      <c r="C7" s="409"/>
      <c r="D7" s="411"/>
      <c r="E7" s="252" t="s">
        <v>123</v>
      </c>
      <c r="F7" s="252" t="s">
        <v>124</v>
      </c>
      <c r="G7" s="252" t="s">
        <v>320</v>
      </c>
      <c r="H7" s="252" t="s">
        <v>321</v>
      </c>
      <c r="I7" s="252" t="s">
        <v>127</v>
      </c>
      <c r="J7" s="251"/>
    </row>
    <row r="8" spans="1:10" ht="15.75">
      <c r="A8" s="251"/>
      <c r="B8" s="253">
        <v>1</v>
      </c>
      <c r="C8" s="410"/>
      <c r="D8" s="253">
        <v>2</v>
      </c>
      <c r="E8" s="253">
        <v>3</v>
      </c>
      <c r="F8" s="253">
        <v>4</v>
      </c>
      <c r="G8" s="253">
        <v>5</v>
      </c>
      <c r="H8" s="253">
        <v>6</v>
      </c>
      <c r="I8" s="253">
        <v>7</v>
      </c>
      <c r="J8" s="251"/>
    </row>
    <row r="9" spans="1:10" ht="15.75">
      <c r="A9" s="251"/>
      <c r="B9" s="397" t="s">
        <v>435</v>
      </c>
      <c r="C9" s="398"/>
      <c r="D9" s="398"/>
      <c r="E9" s="398"/>
      <c r="F9" s="398"/>
      <c r="G9" s="398"/>
      <c r="H9" s="398"/>
      <c r="I9" s="399"/>
      <c r="J9" s="251"/>
    </row>
    <row r="10" spans="1:10" ht="47.25">
      <c r="A10" s="251"/>
      <c r="B10" s="254" t="s">
        <v>322</v>
      </c>
      <c r="C10" s="258">
        <v>1</v>
      </c>
      <c r="D10" s="252" t="s">
        <v>323</v>
      </c>
      <c r="E10" s="255">
        <v>31804.407</v>
      </c>
      <c r="F10" s="255"/>
      <c r="G10" s="255"/>
      <c r="H10" s="255">
        <f>E10</f>
        <v>31804.407</v>
      </c>
      <c r="I10" s="255"/>
      <c r="J10" s="251"/>
    </row>
    <row r="11" spans="1:10" ht="15.75">
      <c r="A11" s="251"/>
      <c r="B11" s="254" t="s">
        <v>324</v>
      </c>
      <c r="C11" s="258" t="s">
        <v>193</v>
      </c>
      <c r="D11" s="252" t="s">
        <v>323</v>
      </c>
      <c r="E11" s="255">
        <v>11081.47</v>
      </c>
      <c r="F11" s="255"/>
      <c r="G11" s="255"/>
      <c r="H11" s="255">
        <f>E11</f>
        <v>11081.47</v>
      </c>
      <c r="I11" s="255"/>
      <c r="J11" s="251"/>
    </row>
    <row r="12" spans="1:10" ht="31.5">
      <c r="A12" s="251"/>
      <c r="B12" s="254" t="s">
        <v>325</v>
      </c>
      <c r="C12" s="258" t="s">
        <v>195</v>
      </c>
      <c r="D12" s="252" t="s">
        <v>323</v>
      </c>
      <c r="E12" s="255"/>
      <c r="F12" s="255"/>
      <c r="G12" s="255"/>
      <c r="H12" s="255"/>
      <c r="I12" s="255"/>
      <c r="J12" s="251"/>
    </row>
    <row r="13" spans="1:10" ht="31.5">
      <c r="A13" s="251"/>
      <c r="B13" s="254" t="s">
        <v>326</v>
      </c>
      <c r="C13" s="258" t="s">
        <v>197</v>
      </c>
      <c r="D13" s="252" t="s">
        <v>323</v>
      </c>
      <c r="E13" s="255">
        <v>20722.937</v>
      </c>
      <c r="F13" s="255"/>
      <c r="G13" s="255"/>
      <c r="H13" s="255">
        <f>E13</f>
        <v>20722.937</v>
      </c>
      <c r="I13" s="255"/>
      <c r="J13" s="251"/>
    </row>
    <row r="14" spans="1:10" ht="47.25">
      <c r="A14" s="251"/>
      <c r="B14" s="254" t="s">
        <v>334</v>
      </c>
      <c r="C14" s="258" t="s">
        <v>53</v>
      </c>
      <c r="D14" s="252" t="s">
        <v>323</v>
      </c>
      <c r="E14" s="255">
        <f>I14</f>
        <v>15907.678</v>
      </c>
      <c r="F14" s="255"/>
      <c r="G14" s="255"/>
      <c r="H14" s="255"/>
      <c r="I14" s="255">
        <v>15907.678</v>
      </c>
      <c r="J14" s="251"/>
    </row>
    <row r="15" spans="1:10" ht="31.5">
      <c r="A15" s="251"/>
      <c r="B15" s="254" t="s">
        <v>327</v>
      </c>
      <c r="C15" s="258" t="s">
        <v>56</v>
      </c>
      <c r="D15" s="252" t="s">
        <v>323</v>
      </c>
      <c r="E15" s="255">
        <f>H15+I15</f>
        <v>28414.166000000005</v>
      </c>
      <c r="F15" s="255"/>
      <c r="G15" s="255"/>
      <c r="H15" s="255">
        <v>14564.829</v>
      </c>
      <c r="I15" s="307">
        <v>13849.337000000003</v>
      </c>
      <c r="J15" s="251"/>
    </row>
    <row r="16" spans="1:10" ht="15.75">
      <c r="A16" s="251"/>
      <c r="B16" s="400" t="s">
        <v>328</v>
      </c>
      <c r="C16" s="258" t="s">
        <v>62</v>
      </c>
      <c r="D16" s="252" t="s">
        <v>323</v>
      </c>
      <c r="E16" s="255">
        <f>H16+I16</f>
        <v>3390.241</v>
      </c>
      <c r="F16" s="255"/>
      <c r="G16" s="255"/>
      <c r="H16" s="255">
        <v>1331.9</v>
      </c>
      <c r="I16" s="255">
        <v>2058.341</v>
      </c>
      <c r="J16" s="251"/>
    </row>
    <row r="17" spans="1:10" ht="15.75">
      <c r="A17" s="251"/>
      <c r="B17" s="401"/>
      <c r="C17" s="258" t="s">
        <v>64</v>
      </c>
      <c r="D17" s="252" t="s">
        <v>41</v>
      </c>
      <c r="E17" s="255">
        <f>E16/E10*100</f>
        <v>10.659657952434076</v>
      </c>
      <c r="F17" s="255"/>
      <c r="G17" s="255"/>
      <c r="H17" s="255">
        <f>H16/H10*100</f>
        <v>4.187784416165973</v>
      </c>
      <c r="I17" s="255">
        <f>I16/I14*100</f>
        <v>12.939292585630662</v>
      </c>
      <c r="J17" s="251"/>
    </row>
    <row r="18" spans="1:10" ht="47.25">
      <c r="A18" s="251" t="s">
        <v>329</v>
      </c>
      <c r="B18" s="254" t="s">
        <v>330</v>
      </c>
      <c r="C18" s="258" t="s">
        <v>72</v>
      </c>
      <c r="D18" s="252" t="s">
        <v>181</v>
      </c>
      <c r="E18" s="255">
        <f>H18+I18</f>
        <v>40.998999999999995</v>
      </c>
      <c r="F18" s="255"/>
      <c r="G18" s="255"/>
      <c r="H18" s="255">
        <v>22.814</v>
      </c>
      <c r="I18" s="255">
        <v>18.185</v>
      </c>
      <c r="J18" s="251"/>
    </row>
    <row r="19" spans="1:10" ht="31.5">
      <c r="A19" s="251"/>
      <c r="B19" s="254" t="s">
        <v>331</v>
      </c>
      <c r="C19" s="258" t="s">
        <v>81</v>
      </c>
      <c r="D19" s="252" t="s">
        <v>181</v>
      </c>
      <c r="E19" s="255">
        <v>0</v>
      </c>
      <c r="F19" s="255"/>
      <c r="G19" s="255"/>
      <c r="H19" s="255">
        <v>0</v>
      </c>
      <c r="I19" s="255">
        <v>0</v>
      </c>
      <c r="J19" s="251"/>
    </row>
    <row r="20" spans="1:10" ht="47.25">
      <c r="A20" s="251"/>
      <c r="B20" s="254" t="s">
        <v>340</v>
      </c>
      <c r="C20" s="258" t="s">
        <v>344</v>
      </c>
      <c r="D20" s="252" t="s">
        <v>83</v>
      </c>
      <c r="E20" s="255">
        <v>19.96</v>
      </c>
      <c r="F20" s="255"/>
      <c r="G20" s="255"/>
      <c r="H20" s="255">
        <v>19.96</v>
      </c>
      <c r="I20" s="255"/>
      <c r="J20" s="251"/>
    </row>
    <row r="21" spans="1:10" ht="63">
      <c r="A21" s="251"/>
      <c r="B21" s="252" t="s">
        <v>332</v>
      </c>
      <c r="C21" s="258" t="s">
        <v>345</v>
      </c>
      <c r="D21" s="252" t="s">
        <v>41</v>
      </c>
      <c r="E21" s="255">
        <v>0</v>
      </c>
      <c r="F21" s="255"/>
      <c r="G21" s="255"/>
      <c r="H21" s="255"/>
      <c r="I21" s="255"/>
      <c r="J21" s="251"/>
    </row>
    <row r="22" spans="1:10" ht="94.5">
      <c r="A22" s="251"/>
      <c r="B22" s="252" t="s">
        <v>339</v>
      </c>
      <c r="C22" s="258" t="s">
        <v>346</v>
      </c>
      <c r="D22" s="252" t="s">
        <v>341</v>
      </c>
      <c r="E22" s="255">
        <f>E15/E20</f>
        <v>1423.5554108216434</v>
      </c>
      <c r="F22" s="255"/>
      <c r="G22" s="255"/>
      <c r="H22" s="255"/>
      <c r="I22" s="255"/>
      <c r="J22" s="251"/>
    </row>
    <row r="23" spans="1:10" ht="94.5">
      <c r="A23" s="251"/>
      <c r="B23" s="252" t="s">
        <v>342</v>
      </c>
      <c r="C23" s="258" t="s">
        <v>347</v>
      </c>
      <c r="D23" s="252" t="s">
        <v>343</v>
      </c>
      <c r="E23" s="255">
        <f>E15/E18</f>
        <v>693.0453425693312</v>
      </c>
      <c r="F23" s="255"/>
      <c r="G23" s="255"/>
      <c r="H23" s="255">
        <f>H15/H18</f>
        <v>638.4162794775137</v>
      </c>
      <c r="I23" s="255">
        <f>I15/I18</f>
        <v>761.5802584547706</v>
      </c>
      <c r="J23" s="251"/>
    </row>
    <row r="24" spans="1:10" ht="78.75">
      <c r="A24" s="251"/>
      <c r="B24" s="256" t="s">
        <v>333</v>
      </c>
      <c r="C24" s="259" t="s">
        <v>348</v>
      </c>
      <c r="D24" s="256" t="s">
        <v>41</v>
      </c>
      <c r="E24" s="257">
        <v>16.01</v>
      </c>
      <c r="F24" s="257"/>
      <c r="G24" s="257"/>
      <c r="H24" s="257">
        <v>6.17</v>
      </c>
      <c r="I24" s="257">
        <v>10.49</v>
      </c>
      <c r="J24" s="251"/>
    </row>
    <row r="25" spans="1:10" ht="15.75">
      <c r="A25" s="251"/>
      <c r="B25" s="402" t="s">
        <v>436</v>
      </c>
      <c r="C25" s="403"/>
      <c r="D25" s="404"/>
      <c r="E25" s="404"/>
      <c r="F25" s="404"/>
      <c r="G25" s="404"/>
      <c r="H25" s="404"/>
      <c r="I25" s="405"/>
      <c r="J25" s="251"/>
    </row>
    <row r="26" spans="1:10" ht="47.25">
      <c r="A26" s="251"/>
      <c r="B26" s="254" t="s">
        <v>322</v>
      </c>
      <c r="C26" s="258" t="s">
        <v>349</v>
      </c>
      <c r="D26" s="252" t="s">
        <v>323</v>
      </c>
      <c r="E26" s="255">
        <f>H26</f>
        <v>32960.078</v>
      </c>
      <c r="F26" s="255"/>
      <c r="G26" s="255"/>
      <c r="H26" s="255">
        <v>32960.078</v>
      </c>
      <c r="I26" s="255"/>
      <c r="J26" s="251"/>
    </row>
    <row r="27" spans="1:10" ht="15.75">
      <c r="A27" s="251"/>
      <c r="B27" s="254" t="s">
        <v>324</v>
      </c>
      <c r="C27" s="258" t="s">
        <v>350</v>
      </c>
      <c r="D27" s="252" t="s">
        <v>323</v>
      </c>
      <c r="E27" s="255">
        <f>H27</f>
        <v>11082.84</v>
      </c>
      <c r="F27" s="255"/>
      <c r="G27" s="255"/>
      <c r="H27" s="255">
        <v>11082.84</v>
      </c>
      <c r="I27" s="255"/>
      <c r="J27" s="251"/>
    </row>
    <row r="28" spans="1:10" ht="31.5">
      <c r="A28" s="251"/>
      <c r="B28" s="254" t="s">
        <v>325</v>
      </c>
      <c r="C28" s="258" t="s">
        <v>351</v>
      </c>
      <c r="D28" s="252" t="s">
        <v>323</v>
      </c>
      <c r="E28" s="255"/>
      <c r="F28" s="255"/>
      <c r="G28" s="255"/>
      <c r="H28" s="255"/>
      <c r="I28" s="255"/>
      <c r="J28" s="251"/>
    </row>
    <row r="29" spans="1:10" ht="31.5">
      <c r="A29" s="251"/>
      <c r="B29" s="254" t="s">
        <v>326</v>
      </c>
      <c r="C29" s="258" t="s">
        <v>352</v>
      </c>
      <c r="D29" s="252" t="s">
        <v>323</v>
      </c>
      <c r="E29" s="255">
        <f>H29</f>
        <v>21877.238</v>
      </c>
      <c r="F29" s="255"/>
      <c r="G29" s="255"/>
      <c r="H29" s="255">
        <v>21877.238</v>
      </c>
      <c r="I29" s="255"/>
      <c r="J29" s="251"/>
    </row>
    <row r="30" spans="1:10" ht="47.25">
      <c r="A30" s="251"/>
      <c r="B30" s="254" t="s">
        <v>334</v>
      </c>
      <c r="C30" s="258" t="s">
        <v>353</v>
      </c>
      <c r="D30" s="252" t="s">
        <v>323</v>
      </c>
      <c r="E30" s="255">
        <f>I30</f>
        <v>15699.486</v>
      </c>
      <c r="F30" s="255"/>
      <c r="G30" s="255"/>
      <c r="H30" s="255"/>
      <c r="I30" s="255">
        <v>15699.486</v>
      </c>
      <c r="J30" s="251"/>
    </row>
    <row r="31" spans="1:10" ht="31.5">
      <c r="A31" s="251"/>
      <c r="B31" s="254" t="s">
        <v>335</v>
      </c>
      <c r="C31" s="258" t="s">
        <v>354</v>
      </c>
      <c r="D31" s="252" t="s">
        <v>323</v>
      </c>
      <c r="E31" s="255">
        <f>H31+I31</f>
        <v>29279.565000000002</v>
      </c>
      <c r="F31" s="255"/>
      <c r="G31" s="255"/>
      <c r="H31" s="255">
        <v>15226.955000000002</v>
      </c>
      <c r="I31" s="255">
        <v>14052.61</v>
      </c>
      <c r="J31" s="251"/>
    </row>
    <row r="32" spans="1:10" ht="31.5">
      <c r="A32" s="251"/>
      <c r="B32" s="254" t="s">
        <v>336</v>
      </c>
      <c r="C32" s="258" t="s">
        <v>355</v>
      </c>
      <c r="D32" s="252" t="s">
        <v>41</v>
      </c>
      <c r="E32" s="255">
        <v>11.17</v>
      </c>
      <c r="F32" s="255"/>
      <c r="G32" s="255"/>
      <c r="H32" s="255">
        <v>6.17</v>
      </c>
      <c r="I32" s="255">
        <v>10.49</v>
      </c>
      <c r="J32" s="251"/>
    </row>
    <row r="33" spans="1:10" ht="31.5">
      <c r="A33" s="251"/>
      <c r="B33" s="254" t="s">
        <v>337</v>
      </c>
      <c r="C33" s="258" t="s">
        <v>356</v>
      </c>
      <c r="D33" s="252" t="s">
        <v>323</v>
      </c>
      <c r="E33" s="255">
        <f>E26-E31</f>
        <v>3680.512999999999</v>
      </c>
      <c r="F33" s="255"/>
      <c r="G33" s="255"/>
      <c r="H33" s="255"/>
      <c r="I33" s="255"/>
      <c r="J33" s="251"/>
    </row>
    <row r="34" spans="2:9" ht="15.75">
      <c r="B34" s="394" t="s">
        <v>437</v>
      </c>
      <c r="C34" s="395"/>
      <c r="D34" s="395"/>
      <c r="E34" s="395"/>
      <c r="F34" s="395"/>
      <c r="G34" s="395"/>
      <c r="H34" s="395"/>
      <c r="I34" s="396"/>
    </row>
    <row r="35" spans="2:5" ht="31.5">
      <c r="B35" s="254" t="s">
        <v>336</v>
      </c>
      <c r="C35" s="258" t="s">
        <v>357</v>
      </c>
      <c r="D35" s="252" t="s">
        <v>41</v>
      </c>
      <c r="E35" s="260">
        <f>E32</f>
        <v>11.17</v>
      </c>
    </row>
    <row r="38" spans="2:12" ht="15.75">
      <c r="B38" s="180" t="s">
        <v>299</v>
      </c>
      <c r="C38" s="243"/>
      <c r="D38" s="243"/>
      <c r="E38" s="243"/>
      <c r="F38" s="243"/>
      <c r="G38" s="243"/>
      <c r="H38" s="243"/>
      <c r="I38" s="243"/>
      <c r="J38" s="243"/>
      <c r="K38" s="243"/>
      <c r="L38" s="243"/>
    </row>
  </sheetData>
  <sheetProtection/>
  <mergeCells count="9">
    <mergeCell ref="B34:I34"/>
    <mergeCell ref="B9:I9"/>
    <mergeCell ref="B16:B17"/>
    <mergeCell ref="B25:I25"/>
    <mergeCell ref="B1:I5"/>
    <mergeCell ref="C6:C8"/>
    <mergeCell ref="B6:B7"/>
    <mergeCell ref="D6:D7"/>
    <mergeCell ref="E6:I6"/>
  </mergeCells>
  <printOptions horizontalCentered="1"/>
  <pageMargins left="0.1968503937007874" right="0.1968503937007874" top="0.7480314960629921" bottom="0.1968503937007874" header="0" footer="0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Масленникова О.В.</dc:creator>
  <cp:keywords/>
  <dc:description/>
  <cp:lastModifiedBy>ООО "ЭСО"</cp:lastModifiedBy>
  <cp:lastPrinted>2021-03-01T03:12:29Z</cp:lastPrinted>
  <dcterms:created xsi:type="dcterms:W3CDTF">2011-01-17T06:46:32Z</dcterms:created>
  <dcterms:modified xsi:type="dcterms:W3CDTF">2021-03-01T03:13:10Z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